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1760" windowHeight="5160" firstSheet="6" activeTab="7"/>
  </bookViews>
  <sheets>
    <sheet name="Парковки" sheetId="1" state="hidden" r:id="rId1"/>
    <sheet name="Подъезд" sheetId="4" state="hidden" r:id="rId2"/>
    <sheet name="Санитарка" sheetId="5" state="hidden" r:id="rId3"/>
    <sheet name="Рем.двор." sheetId="6" state="hidden" r:id="rId4"/>
    <sheet name="Подъемники" sheetId="7" state="hidden" r:id="rId5"/>
    <sheet name="Дет.городки" sheetId="8" state="hidden" r:id="rId6"/>
    <sheet name="Субсидии" sheetId="9" r:id="rId7"/>
    <sheet name="Сводная" sheetId="10" r:id="rId8"/>
  </sheets>
  <definedNames>
    <definedName name="_xlnm.Print_Titles" localSheetId="7">Сводная!$2:$5</definedName>
  </definedNames>
  <calcPr calcId="145621"/>
</workbook>
</file>

<file path=xl/calcChain.xml><?xml version="1.0" encoding="utf-8"?>
<calcChain xmlns="http://schemas.openxmlformats.org/spreadsheetml/2006/main">
  <c r="H94" i="10"/>
  <c r="H56" l="1"/>
  <c r="H57"/>
  <c r="H55"/>
  <c r="H36"/>
  <c r="I41" l="1"/>
  <c r="J44" i="9" l="1"/>
  <c r="J43"/>
  <c r="J42"/>
  <c r="J41"/>
  <c r="J40"/>
  <c r="J39"/>
  <c r="J38"/>
  <c r="J37"/>
  <c r="J36"/>
  <c r="J35"/>
  <c r="J34"/>
  <c r="J33"/>
  <c r="J32"/>
  <c r="J31"/>
  <c r="J30"/>
  <c r="C13"/>
  <c r="H17" i="10"/>
  <c r="F17" s="1"/>
  <c r="I17"/>
  <c r="I19" s="1"/>
  <c r="J18"/>
  <c r="G18"/>
  <c r="F18"/>
  <c r="J17" l="1"/>
  <c r="J19" s="1"/>
  <c r="G17"/>
  <c r="G19" s="1"/>
  <c r="H103"/>
  <c r="F103" s="1"/>
  <c r="I103"/>
  <c r="G103" s="1"/>
  <c r="H39"/>
  <c r="H97" l="1"/>
  <c r="F97" s="1"/>
  <c r="I97"/>
  <c r="G97" s="1"/>
  <c r="H93"/>
  <c r="F93" s="1"/>
  <c r="I93"/>
  <c r="G93" s="1"/>
  <c r="J62"/>
  <c r="G62"/>
  <c r="J61"/>
  <c r="G61"/>
  <c r="J60"/>
  <c r="G60"/>
  <c r="J63"/>
  <c r="G63"/>
  <c r="I64"/>
  <c r="J59"/>
  <c r="G59"/>
  <c r="F57"/>
  <c r="F56"/>
  <c r="F55"/>
  <c r="F40"/>
  <c r="F39"/>
  <c r="F38"/>
  <c r="F37"/>
  <c r="F36"/>
  <c r="G120"/>
  <c r="J64" l="1"/>
  <c r="G64"/>
  <c r="I86" l="1"/>
  <c r="I83"/>
  <c r="I87" s="1"/>
  <c r="H77"/>
  <c r="F77" s="1"/>
  <c r="I77"/>
  <c r="G77" s="1"/>
  <c r="J78" l="1"/>
  <c r="G78"/>
  <c r="F78"/>
  <c r="I69"/>
  <c r="G69" s="1"/>
  <c r="F71"/>
  <c r="G9" l="1"/>
  <c r="Q28" i="9" l="1"/>
  <c r="N28"/>
  <c r="J28" l="1"/>
  <c r="J47" s="1"/>
  <c r="J22"/>
  <c r="J20"/>
  <c r="G79" i="10"/>
  <c r="I79"/>
  <c r="J76"/>
  <c r="G76"/>
  <c r="F76"/>
  <c r="J75"/>
  <c r="G75"/>
  <c r="F75"/>
  <c r="J74"/>
  <c r="G74"/>
  <c r="F74"/>
  <c r="J73"/>
  <c r="G73"/>
  <c r="F73"/>
  <c r="F72"/>
  <c r="F70"/>
  <c r="J72"/>
  <c r="G72"/>
  <c r="J71"/>
  <c r="G71"/>
  <c r="J70"/>
  <c r="G70"/>
  <c r="G49"/>
  <c r="I121"/>
  <c r="J120"/>
  <c r="J121" s="1"/>
  <c r="G121"/>
  <c r="I18" i="8"/>
  <c r="G18"/>
  <c r="J17"/>
  <c r="J18" s="1"/>
  <c r="G17"/>
  <c r="I116" i="10"/>
  <c r="G116"/>
  <c r="J114"/>
  <c r="J113"/>
  <c r="J9"/>
  <c r="G9" i="1"/>
  <c r="J12"/>
  <c r="G12"/>
  <c r="F12"/>
  <c r="J11"/>
  <c r="G11"/>
  <c r="F11"/>
  <c r="J105" i="10"/>
  <c r="G105"/>
  <c r="F105"/>
  <c r="J103"/>
  <c r="J101"/>
  <c r="G101"/>
  <c r="H101"/>
  <c r="J99"/>
  <c r="J98"/>
  <c r="G98"/>
  <c r="F98"/>
  <c r="J97"/>
  <c r="J95"/>
  <c r="G95"/>
  <c r="F95"/>
  <c r="J94"/>
  <c r="G94"/>
  <c r="F94"/>
  <c r="J93"/>
  <c r="I92"/>
  <c r="G21" i="7"/>
  <c r="I29"/>
  <c r="G29"/>
  <c r="I9"/>
  <c r="G9"/>
  <c r="J27"/>
  <c r="G27"/>
  <c r="F27"/>
  <c r="J26"/>
  <c r="G26"/>
  <c r="F26"/>
  <c r="J24"/>
  <c r="G24"/>
  <c r="F24"/>
  <c r="J23"/>
  <c r="G23"/>
  <c r="F23"/>
  <c r="J16"/>
  <c r="G16"/>
  <c r="F16"/>
  <c r="J17"/>
  <c r="G17"/>
  <c r="F17"/>
  <c r="F13"/>
  <c r="F12"/>
  <c r="F11"/>
  <c r="G13"/>
  <c r="G12"/>
  <c r="J13"/>
  <c r="J12"/>
  <c r="G11"/>
  <c r="J11"/>
  <c r="J84" i="10"/>
  <c r="J86" s="1"/>
  <c r="G84"/>
  <c r="G86" s="1"/>
  <c r="J82"/>
  <c r="H82"/>
  <c r="G82"/>
  <c r="J81"/>
  <c r="H81"/>
  <c r="G81"/>
  <c r="J77"/>
  <c r="J69"/>
  <c r="J79" s="1"/>
  <c r="H69"/>
  <c r="I30" i="6"/>
  <c r="I107" i="10" l="1"/>
  <c r="J107" s="1"/>
  <c r="G92"/>
  <c r="G107" s="1"/>
  <c r="J83"/>
  <c r="J87" s="1"/>
  <c r="J116"/>
  <c r="G83"/>
  <c r="G87" s="1"/>
  <c r="J92"/>
  <c r="J29" i="6" l="1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H18"/>
  <c r="G18"/>
  <c r="J17"/>
  <c r="H17"/>
  <c r="G17"/>
  <c r="J16"/>
  <c r="H16"/>
  <c r="G16"/>
  <c r="J15"/>
  <c r="H15"/>
  <c r="G15"/>
  <c r="J14"/>
  <c r="H14"/>
  <c r="G14"/>
  <c r="J13"/>
  <c r="H13"/>
  <c r="G13"/>
  <c r="J30" l="1"/>
  <c r="G30"/>
  <c r="I58" i="10"/>
  <c r="F58"/>
  <c r="J57"/>
  <c r="G57"/>
  <c r="J56"/>
  <c r="G56"/>
  <c r="J55"/>
  <c r="G55"/>
  <c r="J51"/>
  <c r="J50"/>
  <c r="J49"/>
  <c r="J48"/>
  <c r="J47"/>
  <c r="J46"/>
  <c r="J45"/>
  <c r="J44"/>
  <c r="G44"/>
  <c r="G43"/>
  <c r="J42"/>
  <c r="J40"/>
  <c r="G40"/>
  <c r="J38"/>
  <c r="G38"/>
  <c r="J37"/>
  <c r="G37"/>
  <c r="J36"/>
  <c r="G36"/>
  <c r="F11" i="5"/>
  <c r="H11" s="1"/>
  <c r="H30"/>
  <c r="H31"/>
  <c r="H32"/>
  <c r="H33"/>
  <c r="H34"/>
  <c r="I35"/>
  <c r="F35"/>
  <c r="I50"/>
  <c r="J46"/>
  <c r="G46"/>
  <c r="J45"/>
  <c r="G45"/>
  <c r="J43"/>
  <c r="G43"/>
  <c r="J42"/>
  <c r="G42"/>
  <c r="J41"/>
  <c r="G41"/>
  <c r="J40"/>
  <c r="G40"/>
  <c r="J39"/>
  <c r="G39"/>
  <c r="J44"/>
  <c r="G44"/>
  <c r="J38"/>
  <c r="G38"/>
  <c r="J37"/>
  <c r="G37"/>
  <c r="J36"/>
  <c r="G36"/>
  <c r="G47"/>
  <c r="G48"/>
  <c r="G49"/>
  <c r="J48"/>
  <c r="J47"/>
  <c r="J34"/>
  <c r="G34"/>
  <c r="J49"/>
  <c r="H29"/>
  <c r="J33"/>
  <c r="G33"/>
  <c r="J32"/>
  <c r="G32"/>
  <c r="J31"/>
  <c r="G31"/>
  <c r="J30"/>
  <c r="G30"/>
  <c r="J8" i="4"/>
  <c r="J9" i="1"/>
  <c r="I29" i="10"/>
  <c r="G29"/>
  <c r="J25"/>
  <c r="J29" s="1"/>
  <c r="J11"/>
  <c r="I11"/>
  <c r="G11"/>
  <c r="J41" l="1"/>
  <c r="G42"/>
  <c r="J58"/>
  <c r="G58"/>
  <c r="H58"/>
  <c r="J43"/>
  <c r="J50" i="5"/>
  <c r="G50"/>
  <c r="H35"/>
  <c r="J12"/>
  <c r="J25"/>
  <c r="J24"/>
  <c r="J23"/>
  <c r="J22"/>
  <c r="J21"/>
  <c r="J20"/>
  <c r="J19"/>
  <c r="J18"/>
  <c r="J16"/>
  <c r="J14"/>
  <c r="J11"/>
  <c r="J10"/>
  <c r="G17"/>
  <c r="G14"/>
  <c r="G12"/>
  <c r="G11"/>
  <c r="G10"/>
  <c r="I15"/>
  <c r="G15" s="1"/>
  <c r="I18"/>
  <c r="G18" s="1"/>
  <c r="I17"/>
  <c r="J17" s="1"/>
  <c r="I16"/>
  <c r="G16" s="1"/>
  <c r="H9" i="6"/>
  <c r="F21" i="7"/>
  <c r="J10" i="6"/>
  <c r="J9"/>
  <c r="I11"/>
  <c r="G11"/>
  <c r="H25" i="7"/>
  <c r="H21"/>
  <c r="J21"/>
  <c r="J25"/>
  <c r="J29"/>
  <c r="J18"/>
  <c r="J10"/>
  <c r="H10"/>
  <c r="F10"/>
  <c r="J15"/>
  <c r="I15"/>
  <c r="G15"/>
  <c r="H15"/>
  <c r="F15"/>
  <c r="G14" i="8"/>
  <c r="I14"/>
  <c r="J14"/>
  <c r="J9"/>
  <c r="J11"/>
  <c r="J13" i="4"/>
  <c r="I13"/>
  <c r="G13"/>
  <c r="J13" i="1"/>
  <c r="I13"/>
  <c r="G13"/>
  <c r="G41" i="10" l="1"/>
  <c r="G53" s="1"/>
  <c r="G123" s="1"/>
  <c r="I53"/>
  <c r="J11" i="6"/>
  <c r="I27" i="5"/>
  <c r="J27" s="1"/>
  <c r="J15"/>
  <c r="G27"/>
  <c r="J9" i="7"/>
  <c r="J53" i="10" l="1"/>
  <c r="J123" s="1"/>
  <c r="I123"/>
  <c r="J29" i="5"/>
  <c r="J35" s="1"/>
  <c r="G29"/>
  <c r="G35" s="1"/>
</calcChain>
</file>

<file path=xl/comments1.xml><?xml version="1.0" encoding="utf-8"?>
<comments xmlns="http://schemas.openxmlformats.org/spreadsheetml/2006/main">
  <authors>
    <author>Автор</author>
  </authors>
  <commentList>
    <comment ref="H39" authorId="0">
      <text>
        <r>
          <rPr>
            <sz val="9"/>
            <color indexed="81"/>
            <rFont val="Tahoma"/>
            <family val="2"/>
            <charset val="204"/>
          </rPr>
          <t>где 187,50 - норма накопления</t>
        </r>
      </text>
    </comment>
  </commentList>
</comments>
</file>

<file path=xl/sharedStrings.xml><?xml version="1.0" encoding="utf-8"?>
<sst xmlns="http://schemas.openxmlformats.org/spreadsheetml/2006/main" count="851" uniqueCount="342">
  <si>
    <t>План</t>
  </si>
  <si>
    <t>Факт</t>
  </si>
  <si>
    <t>Наименование показателей</t>
  </si>
  <si>
    <t>№ п/п</t>
  </si>
  <si>
    <t>Дата заключения ГК</t>
  </si>
  <si>
    <t>Номер ГК</t>
  </si>
  <si>
    <t>Срок исполнения ГК</t>
  </si>
  <si>
    <t>Единица измерения</t>
  </si>
  <si>
    <t>Натуральные показатели</t>
  </si>
  <si>
    <t>Стоимость работ по государственному заказу                                          тыс.руб.</t>
  </si>
  <si>
    <t>Фактическое выполнение работ по государственному заказу (нарастающим итогом с начала года)</t>
  </si>
  <si>
    <t>Стоимость работ                   тыс.руб.</t>
  </si>
  <si>
    <t>Кассовый расход,                           тыс.руб.</t>
  </si>
  <si>
    <t>1.</t>
  </si>
  <si>
    <t>Государственная программа 01 "Развитие транспортной системы на 2012-2016гг."</t>
  </si>
  <si>
    <t>Подпрограмма 01З "Создание единого парковочного пространства"</t>
  </si>
  <si>
    <t>1.1.</t>
  </si>
  <si>
    <t>Мероприятие 01З0200 "Обустройство парковочных мест на дворовых территориях"</t>
  </si>
  <si>
    <t>1.1.1.</t>
  </si>
  <si>
    <t>Выполнение работ по благоустройству парковочных мест на дворовых территориях за счет бюджета г. Москвы</t>
  </si>
  <si>
    <t>м/мест</t>
  </si>
  <si>
    <t>кв.м.</t>
  </si>
  <si>
    <t>Справочно:</t>
  </si>
  <si>
    <t>Итого по мероприятию п.1.1.</t>
  </si>
  <si>
    <t>2.</t>
  </si>
  <si>
    <t>Государственная программа 05 "Жилище"</t>
  </si>
  <si>
    <t>Подпрограмма 05В "Капитальный ремонт и модернизация жилищного фонда"</t>
  </si>
  <si>
    <t>2.1.</t>
  </si>
  <si>
    <t>Мероприятие 05В0400 "Формирование и исполнение мероприятий по капитальному ремонту многоквартирных домов"</t>
  </si>
  <si>
    <t>подъезд</t>
  </si>
  <si>
    <t>2.1.1.</t>
  </si>
  <si>
    <t>Выполнение работ по капитальному ремонту подъездов многоквартирных домов</t>
  </si>
  <si>
    <t>2.1.2.</t>
  </si>
  <si>
    <t>Выполнение капитальных строительно-монтажных работ в многоквартирных домах</t>
  </si>
  <si>
    <t xml:space="preserve"> -</t>
  </si>
  <si>
    <t>2.1.3.</t>
  </si>
  <si>
    <t>2.1.4.</t>
  </si>
  <si>
    <t>Итого по мероприятию п.2.1.</t>
  </si>
  <si>
    <t>шт.</t>
  </si>
  <si>
    <t>Разработка проектно-сметной документации для капитального ремонта многоквартирных домов</t>
  </si>
  <si>
    <t>Выполнение работ по установке приборов учета в многоквартирных домах</t>
  </si>
  <si>
    <t>Подпрограмма 05З "Управление жилищным фондом в городе Москве"</t>
  </si>
  <si>
    <t>2.2.</t>
  </si>
  <si>
    <t>Мероприятие 05З0300 "Содержание дворовых территорий"</t>
  </si>
  <si>
    <t>2.2.1</t>
  </si>
  <si>
    <t>Выполнение работ по содержанию территорий (включая расположенные на них объекты озеленения и благоустройства, контейнеры для мусора, переданные на баланс ГКУ ИС районов и контейнерные площадки), включенные в установленном порядке в состав общего имущества многоквартирного дома</t>
  </si>
  <si>
    <t>2.2.1.1</t>
  </si>
  <si>
    <t>Ручная уборка территории</t>
  </si>
  <si>
    <t>2.2.1.2</t>
  </si>
  <si>
    <t>Механизированная уборка территории</t>
  </si>
  <si>
    <t>2.2.1.3</t>
  </si>
  <si>
    <t>Сбор, вывоз и обезвреживание отходов, подлежащих уборке с дворовых территорий, не входящих в состав общего имущества многоквартирных домов</t>
  </si>
  <si>
    <t>куб.м.</t>
  </si>
  <si>
    <t>тн.</t>
  </si>
  <si>
    <t>2.2.1.4</t>
  </si>
  <si>
    <t>Вывоз и утилизация снега с придомовой территории, не включенных в установленном порядке в состав общего имущества</t>
  </si>
  <si>
    <t>2.2.1.5</t>
  </si>
  <si>
    <t>Содержание объектов озеленения и объектов благоустройства, не включенных в установленном порядке в состав общего имущества многоквартирного дома:</t>
  </si>
  <si>
    <t>Содержание объектов озеленения, в том числе деревьев, кустарников, газонов, цветников, цветочных ваз и др.</t>
  </si>
  <si>
    <t>Содержание объектов благоустройства, в том числе малых архитектурных форм, ограждений, вазонов, площадок для сушки белья, контейнеров и контейнерных площадок, садово-парковой мебели, фонтанов, урн и др.</t>
  </si>
  <si>
    <t>2.2.1.6</t>
  </si>
  <si>
    <r>
      <t>2.2.1.5.</t>
    </r>
    <r>
      <rPr>
        <sz val="8"/>
        <color theme="1"/>
        <rFont val="Times New Roman"/>
        <family val="1"/>
        <charset val="204"/>
      </rPr>
      <t>2</t>
    </r>
  </si>
  <si>
    <r>
      <t>2.2.1.5.</t>
    </r>
    <r>
      <rPr>
        <sz val="8"/>
        <color theme="1"/>
        <rFont val="Times New Roman"/>
        <family val="1"/>
        <charset val="204"/>
      </rPr>
      <t>1</t>
    </r>
  </si>
  <si>
    <t>Содержание покрытий (асфальтобетонных, плиточных, резиновых) и бортового камня</t>
  </si>
  <si>
    <t>2.2.1.7</t>
  </si>
  <si>
    <t>Электроэнергия, расходуемая на освещение дворовых территорий, не включенных в установленном порядке в состав общего имущества многоквартирного дома</t>
  </si>
  <si>
    <t>кВт/час.</t>
  </si>
  <si>
    <t>Вода, используемая на мойку тротуаров, поливку придомовой территории, газонов, не включенных в установленном порядке в состав общего имущества многоквартирного дома</t>
  </si>
  <si>
    <t>2.2.1.8</t>
  </si>
  <si>
    <t>2.2.1.9</t>
  </si>
  <si>
    <t>Противогололедные мероприятия на дворовой территории, не включенной в установленном порядке в состав общего имущества многоквартирного дома (в том числе закупка противогололедных материалов)</t>
  </si>
  <si>
    <t>2.2.1.10</t>
  </si>
  <si>
    <t>Дератизация дворовой территории и контейнерных площадок</t>
  </si>
  <si>
    <t>2.2.1.11</t>
  </si>
  <si>
    <t>Выполнение работ по изготовлению справок БТИ, паспортов планировочного решения и благоустройства территории, по разработке другой технической документации</t>
  </si>
  <si>
    <t>2.2.1.12</t>
  </si>
  <si>
    <t>Прочие расходы по содержанию и текущему ремонту дворовой территории</t>
  </si>
  <si>
    <t>2.2.1.13</t>
  </si>
  <si>
    <t>2.2.1.14</t>
  </si>
  <si>
    <t>Приобретение ПГМ префектурой АО/ГКУ Дирекция ЖКХиБ АО</t>
  </si>
  <si>
    <t>Свободный остаток по статье</t>
  </si>
  <si>
    <t>Итого по мероприятию п.2.2.</t>
  </si>
  <si>
    <t>2.3.</t>
  </si>
  <si>
    <t>Мероприятие 05З0400 "Ремонт дворовых территорий"</t>
  </si>
  <si>
    <t>2.3.1</t>
  </si>
  <si>
    <t>Комплексный капитальный и текущий ремонт дворовых территорий (далее расшифровать по видам работ)</t>
  </si>
  <si>
    <t>двор</t>
  </si>
  <si>
    <t>2.3.2</t>
  </si>
  <si>
    <t>Итого по мероприятию п.2.3.</t>
  </si>
  <si>
    <t>2.4.</t>
  </si>
  <si>
    <t>Мероприятие 05З0500 "Иные мероприятия по эксплуатации жилищного фонда"</t>
  </si>
  <si>
    <t>2.4.1</t>
  </si>
  <si>
    <t>Выполнение работ по содержанию и текущему ремонту общедомового оборудования для инвалидов и других лиц с ограничениями жизнедеятельности с учетом услуг операторов по обслуживанию данного оборудования, а также внутриквартирного оборудования для инвалидов и других лиц с ограничениями жизнедеятельности, установленного за счет средств бюджета города Москвы, в том числе:</t>
  </si>
  <si>
    <t>2.4.1.1</t>
  </si>
  <si>
    <t>Содержание и текущий ремонт общедомового оборудования для инвалидов и других лиц с ограничениями жизнедеятельности</t>
  </si>
  <si>
    <t>2.4.1.2</t>
  </si>
  <si>
    <t>Услуги операторов по обслуживанию общедомового оборудования для инвалидов и других лиц с ограничениями жизнедеятельности</t>
  </si>
  <si>
    <t>2.4.1.3</t>
  </si>
  <si>
    <t>Текущий ремонт внутриквартирного оборудования для инвалидов и других лиц с ограничениями жизнедеятельности, установленного за счет средств бюджета города Москвы</t>
  </si>
  <si>
    <t>2.4.2</t>
  </si>
  <si>
    <t>Выполнение работ по обеспечению эксплуатации и функционированию инженерно-технических центров районов, включая технический контроль за работой объектов инженерного и коммунального назначения жилого дома</t>
  </si>
  <si>
    <t>объект</t>
  </si>
  <si>
    <t>Эксплуатация и содержание помещений локальных центров мониторинга районов</t>
  </si>
  <si>
    <t>2.4.4</t>
  </si>
  <si>
    <t>2.4.3</t>
  </si>
  <si>
    <t>Ремонт жилых помещений, переходящих в порядке наследования по закону в собственность города Москвы, а также жилых помещений жилищного фонда города Москвы, освобожденных за выбытием в связи со смертью одиноко проживающих граждан</t>
  </si>
  <si>
    <t>2.4.5</t>
  </si>
  <si>
    <t>Страхование подъемников для инвалидов</t>
  </si>
  <si>
    <t>2.4.6</t>
  </si>
  <si>
    <t>Итого по мероприятию п.2.4.</t>
  </si>
  <si>
    <t>Прочие работы по иным мероприятиям по эксплуатации жилищного фонда (дератизация дв. тер. и конт. площадок, изготовление технической док-ции, паспортов планиров. решений инж. геодезич. изыскания, изготовление инф. табличек, технич. освидет. платформ, электроизм. работы, уст-ка пож. сигнализации)</t>
  </si>
  <si>
    <t>Государственная программа 13 "Развитие индустрии отдыха и туризма на 2012- 2016 гг."</t>
  </si>
  <si>
    <t>Подпрограмма 13В "Развитие объектов отдыха в жилом секторе"</t>
  </si>
  <si>
    <t>3.</t>
  </si>
  <si>
    <t>3.1.</t>
  </si>
  <si>
    <t>Мероприятие 13В0100 "Обустройство дворовых территорий"</t>
  </si>
  <si>
    <t>3.1.1</t>
  </si>
  <si>
    <t>Выполнение работ по обустройству площадок на дворовых территориях за счет бюджета города Москвы</t>
  </si>
  <si>
    <t>3.1.2</t>
  </si>
  <si>
    <t>3.1.3</t>
  </si>
  <si>
    <t>Выполнение работ по обустройству межквартальных детских городков за счет бюджета города Москвы</t>
  </si>
  <si>
    <t>Разработка проектной и иной документации</t>
  </si>
  <si>
    <t>Итого по мероприятию п.3.1.</t>
  </si>
  <si>
    <t>Общая площадь жилых помещений в МКД,   кв.м.</t>
  </si>
  <si>
    <t>Справочно: в том числе субсидируется</t>
  </si>
  <si>
    <t>Площадь земельного участка в общем имуществе МКД,    кв.м.</t>
  </si>
  <si>
    <t>В том числе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</si>
  <si>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</si>
  <si>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</si>
  <si>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</si>
  <si>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Характеристика МКД,   кв.м.</t>
  </si>
  <si>
    <t>Договор на предоставление бюджетных субсидий    (ДПБС)</t>
  </si>
  <si>
    <t>Дата</t>
  </si>
  <si>
    <t>Номер договора</t>
  </si>
  <si>
    <t>Сумма по договору,   руб.</t>
  </si>
  <si>
    <t>Ставка план.-норм. расхода по категории МКД,  руб.  *</t>
  </si>
  <si>
    <t>В год</t>
  </si>
  <si>
    <t>В месяц</t>
  </si>
  <si>
    <t>I</t>
  </si>
  <si>
    <t>II</t>
  </si>
  <si>
    <t>III</t>
  </si>
  <si>
    <t>IV</t>
  </si>
  <si>
    <t>Общая площадь нежилых помещений общего пользования, входящих в состав общего имущества МКД</t>
  </si>
  <si>
    <t>Итого</t>
  </si>
  <si>
    <t>Примечание</t>
  </si>
  <si>
    <t>Всего сумма по договору на предоставление субсидий из бюджета города Москвы,   руб.</t>
  </si>
  <si>
    <t>Фактически поступило из бюджета города Москвы за отчетный период,   руб.</t>
  </si>
  <si>
    <t>Разница между суммой по договору на предоставление бюджетных субсидий и фактически полученной суммой из бюджета города Москвы,   руб.</t>
  </si>
  <si>
    <t>В том числе (из строки 5) использовано средств, полученных из бюджета города Москвы (строка 2) за отчетный период, всего,    руб.</t>
  </si>
  <si>
    <t>4а</t>
  </si>
  <si>
    <t>4б</t>
  </si>
  <si>
    <t>Нарастающим итогом с начала года</t>
  </si>
  <si>
    <t>Собственными силами</t>
  </si>
  <si>
    <t>С привлечением сторонней организации</t>
  </si>
  <si>
    <t>Примечание (причины невыполнения)</t>
  </si>
  <si>
    <t>4.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</si>
  <si>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</si>
  <si>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</si>
  <si>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</si>
  <si>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</si>
  <si>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</si>
  <si>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</si>
  <si>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</si>
  <si>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</si>
  <si>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</si>
  <si>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</si>
  <si>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период - всего,   руб.</t>
  </si>
  <si>
    <t>в том числе: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</si>
  <si>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</si>
  <si>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Работы по управлению МКД нарастающим итогом с начала года, руб., в том числе за отчетный квартал, руб.</t>
  </si>
  <si>
    <t>Работы по сбору и вывозу ТБО нарастающим итогом с начала года, руб., в том числе за отчетный квартал, руб.</t>
  </si>
  <si>
    <t>Работы по сбору и вывозу КГМ нарастающим итогом с начала года, руб., в том числе за отчетный квартал, руб.</t>
  </si>
  <si>
    <t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</si>
  <si>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</si>
  <si>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квартал, руб.</t>
  </si>
  <si>
    <t>Работы по содержанию и ППР систем противопожарной безопасности, входящих в состав общего имущества МКД, нарастающим итогом с начала года, руб., в том числе за отчетный квартал, руб.</t>
  </si>
  <si>
    <t>Работы по содержанию и ППР систем вентиляции и газоотходов,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</si>
  <si>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</si>
  <si>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5.11.</t>
  </si>
  <si>
    <t>5.12.</t>
  </si>
  <si>
    <t>5.13.</t>
  </si>
  <si>
    <t>Работы по содержанию и ППР систем газораспределения и газового оборудования, входящих в состав общего имущества МКД, нарастающим итогом с начала года, руб., в том числе за отчетный квартал, руб.</t>
  </si>
  <si>
    <t>Расходы за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</si>
  <si>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Расходы на воду, потребленную на общедомовые нужды, нарастающим итогом с начала года, руб., в том числе за отчетный квартал, руб.</t>
  </si>
  <si>
    <t>Прочие работы по содержанию и ремонту общего имущества МКД, нарастающим итогом с начала года, руб., в том числе за отчетный квартал, руб.</t>
  </si>
  <si>
    <t>Работы по уборке и содержанию земельного участка и объектов благоустройства и озеленения, входящих в состав общего имуществу МКД, нарастающим итогом с начала года, руб., в том числе за отчетный квартал, руб.</t>
  </si>
  <si>
    <t>5.14.</t>
  </si>
  <si>
    <t>5.15.</t>
  </si>
  <si>
    <t>Внеплановые и аварийные работы по восстановлению общего имущества МКД, нарастающим итогом с начала года, руб., в том числе за отчетный квартал, руб.</t>
  </si>
  <si>
    <t>В квартал</t>
  </si>
  <si>
    <t>Всего в год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</si>
  <si>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</si>
  <si>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руб.:</t>
  </si>
  <si>
    <t>в том числе приходящаяся на жилые помещения в МКД, руб.</t>
  </si>
  <si>
    <t>Примечание:</t>
  </si>
  <si>
    <t>*  Категория дома с учетом видов удобств и оснащенности МКД в соответствии со ставками, установленными Правительством Москвы.</t>
  </si>
  <si>
    <t>** 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 Москвы (с поправочными коэффициентами).</t>
  </si>
  <si>
    <t>-</t>
  </si>
  <si>
    <t>31/12-209-0501</t>
  </si>
  <si>
    <t>32/12-209-0503</t>
  </si>
  <si>
    <t>71/12-209-0503</t>
  </si>
  <si>
    <t>2.2.1.</t>
  </si>
  <si>
    <t>1/12-209-0501</t>
  </si>
  <si>
    <t>2/12-209-0501</t>
  </si>
  <si>
    <t>3/12-209-0501</t>
  </si>
  <si>
    <t>4/12-209-0501</t>
  </si>
  <si>
    <t>5/12-209-0501</t>
  </si>
  <si>
    <t>6/12-209-0501</t>
  </si>
  <si>
    <t>49/12-209-0501</t>
  </si>
  <si>
    <t>50/12-209-0501</t>
  </si>
  <si>
    <t>51/12-209-0501</t>
  </si>
  <si>
    <t>52/12-209-0501</t>
  </si>
  <si>
    <t>53/12-209-0501</t>
  </si>
  <si>
    <t>54/12-209-0501</t>
  </si>
  <si>
    <t>56/12-209-0501</t>
  </si>
  <si>
    <t>57/12-209-0501</t>
  </si>
  <si>
    <t>58/12-209-0501</t>
  </si>
  <si>
    <t>Итого (санитарное содержание):</t>
  </si>
  <si>
    <t>Итого (текущий ремонт и содержание):</t>
  </si>
  <si>
    <t>59/12-209-0501</t>
  </si>
  <si>
    <t>60/12-209-0501</t>
  </si>
  <si>
    <t>61/12-209-0501</t>
  </si>
  <si>
    <t>18/12-209-0501</t>
  </si>
  <si>
    <t>19/12-209-0501</t>
  </si>
  <si>
    <t>2.3.1.</t>
  </si>
  <si>
    <t>33/12-209-0503</t>
  </si>
  <si>
    <t>44/12-209-0503</t>
  </si>
  <si>
    <t>45/12-209-0503</t>
  </si>
  <si>
    <t>46/12-209-0503</t>
  </si>
  <si>
    <t>48/12-209-0503</t>
  </si>
  <si>
    <t>67/12-209-0503</t>
  </si>
  <si>
    <t>68/12-209-0503</t>
  </si>
  <si>
    <t>69/12-209-0503</t>
  </si>
  <si>
    <t>70/12-209-0503</t>
  </si>
  <si>
    <t>72/12-209-0503</t>
  </si>
  <si>
    <t>Мероприятие 13Б0100 "Приспособление парков, бульваров и скверов к организации досуга населения"</t>
  </si>
  <si>
    <t>91/12-209-0503</t>
  </si>
  <si>
    <t>92/12-209-0503</t>
  </si>
  <si>
    <t>93/12-209-0503</t>
  </si>
  <si>
    <t>94/12-209-0503</t>
  </si>
  <si>
    <t>95/12-209-0503</t>
  </si>
  <si>
    <t>96/12-209-0503</t>
  </si>
  <si>
    <t>97/12-209-0503</t>
  </si>
  <si>
    <t>7/12-209-0501</t>
  </si>
  <si>
    <t>8/12-209-0501</t>
  </si>
  <si>
    <t>109/12-209-0501</t>
  </si>
  <si>
    <t>17/12-209-0501</t>
  </si>
  <si>
    <t>86/12-209-0501</t>
  </si>
  <si>
    <t>78/12-209-0501</t>
  </si>
  <si>
    <t>89/12-209-0501</t>
  </si>
  <si>
    <t>09/12-01</t>
  </si>
  <si>
    <t>09/12-02</t>
  </si>
  <si>
    <t>Итого (по контрактам):</t>
  </si>
  <si>
    <t>43/12-209-0503</t>
  </si>
  <si>
    <t>42/12-209-0503</t>
  </si>
  <si>
    <t>3.2.</t>
  </si>
  <si>
    <t>3.2.1</t>
  </si>
  <si>
    <t>Итого по мероприятию п.3.2.</t>
  </si>
  <si>
    <t>3.2.1.</t>
  </si>
  <si>
    <t>Установка детских тематических, игровых городков</t>
  </si>
  <si>
    <t>ед.</t>
  </si>
  <si>
    <t>Установка и ремонт ограждений</t>
  </si>
  <si>
    <t>пог.м.</t>
  </si>
  <si>
    <t>Оборудование дворовых территорий специализированными покрытиями</t>
  </si>
  <si>
    <t>Установка МАФ (элементы спортивно-игрового развития)</t>
  </si>
  <si>
    <t>Установка МАФ (урны, скамейки, стенды, вазоны)</t>
  </si>
  <si>
    <t>в квартал</t>
  </si>
  <si>
    <t>Дополнения к отчету руководителя о результатах деятельности ГКУ "ИС района Некрасовка"                                             за 2012 год</t>
  </si>
  <si>
    <t>Устройство и установка спортивной площадки</t>
  </si>
  <si>
    <t>Итого (БТИ, паспорта и пр.):</t>
  </si>
  <si>
    <t>Государственная программа 03 "Столичное образование"</t>
  </si>
  <si>
    <t>3.1.1.</t>
  </si>
  <si>
    <t>3.1.2.</t>
  </si>
  <si>
    <t>3.1.3.</t>
  </si>
  <si>
    <t>3.1.4.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</si>
  <si>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</si>
  <si>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</si>
  <si>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</si>
  <si>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</si>
  <si>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</si>
  <si>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</si>
  <si>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</si>
  <si>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</si>
  <si>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</si>
  <si>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3.2.1.10</t>
  </si>
  <si>
    <t>3.2.1.11</t>
  </si>
  <si>
    <t>3.2.1.12</t>
  </si>
  <si>
    <t>3.2.1.13</t>
  </si>
  <si>
    <t>3.2.1.14</t>
  </si>
  <si>
    <t>3.3.</t>
  </si>
  <si>
    <t>3.3.1</t>
  </si>
  <si>
    <t>3.3.2</t>
  </si>
  <si>
    <t>Итого по мероприятию п.3.3.</t>
  </si>
  <si>
    <t>3.3.1.</t>
  </si>
  <si>
    <t>Итого (по мероприятию п.3.3.1):</t>
  </si>
  <si>
    <t>Итого (по мероприятию п.3.3.2):</t>
  </si>
  <si>
    <t>3.4.</t>
  </si>
  <si>
    <t>3.4.1</t>
  </si>
  <si>
    <t>3.4.1.1</t>
  </si>
  <si>
    <t>3.4.1.2</t>
  </si>
  <si>
    <t>3.4.1.3</t>
  </si>
  <si>
    <t>3.4.2</t>
  </si>
  <si>
    <t>3.4.3</t>
  </si>
  <si>
    <t>3.4.4</t>
  </si>
  <si>
    <t>3.4.5</t>
  </si>
  <si>
    <t>3.4.6</t>
  </si>
  <si>
    <t>Итого по мероприятию п.3.4.</t>
  </si>
  <si>
    <t>4.1.</t>
  </si>
  <si>
    <t>4.1.1</t>
  </si>
  <si>
    <t>4.1.2</t>
  </si>
  <si>
    <t>4.1.3</t>
  </si>
  <si>
    <t>Итого по мероприятию п.4.1.</t>
  </si>
  <si>
    <t>4.2.</t>
  </si>
  <si>
    <t>4.2.1.</t>
  </si>
  <si>
    <t>Итого по мероприятию п.4.2.</t>
  </si>
  <si>
    <t>Итого по мероприятиям п.1.1., 2.1., 3.1.-3.4., 4.2.</t>
  </si>
  <si>
    <t>Подпрограмма 03Б "Общее образование"</t>
  </si>
  <si>
    <t>Мероприятие 03Б0200 "Формирование и реализация механизмов обеспечения доступности качественных образовательных услуг общего образования"</t>
  </si>
  <si>
    <t>Реализация комплекса мер по благоустройству территории государственных образовательных учреждений</t>
  </si>
  <si>
    <r>
      <t>3.2.1.5.</t>
    </r>
    <r>
      <rPr>
        <sz val="8"/>
        <color theme="0" tint="-0.499984740745262"/>
        <rFont val="Times New Roman"/>
        <family val="1"/>
        <charset val="204"/>
      </rPr>
      <t>1</t>
    </r>
  </si>
  <si>
    <r>
      <t>3.2.1.5.</t>
    </r>
    <r>
      <rPr>
        <sz val="8"/>
        <color theme="0" tint="-0.499984740745262"/>
        <rFont val="Times New Roman"/>
        <family val="1"/>
        <charset val="204"/>
      </rPr>
      <t>2</t>
    </r>
  </si>
  <si>
    <t>Техническое освидетельствование и  проведение электроизмерительных работ</t>
  </si>
  <si>
    <t>Отчет по управляющим организациям ГУП "ДЕЗ района "Некрасовка", ТСЖ "Некрасовка" за 2014 год</t>
  </si>
  <si>
    <t>95-БС/14</t>
  </si>
  <si>
    <t>106-БС/14</t>
  </si>
  <si>
    <t>154-БС/14</t>
  </si>
  <si>
    <t>178-БС/14</t>
  </si>
  <si>
    <t>Дополнения к отчету руководителя о результатах деятельности ГКУ "ИС района Некрасовка" за 2014 год</t>
  </si>
  <si>
    <t>65/14-209-0702</t>
  </si>
  <si>
    <t>6/14-209-0501</t>
  </si>
  <si>
    <t>7/14-209-0501</t>
  </si>
  <si>
    <t>20/14-209-0503</t>
  </si>
  <si>
    <t>33/14-209-0503</t>
  </si>
  <si>
    <t>41/14-209-0503</t>
  </si>
  <si>
    <t>43/14-209-0503</t>
  </si>
  <si>
    <t>120/14-209-0503</t>
  </si>
  <si>
    <t>122/14-209-0503</t>
  </si>
  <si>
    <t>Посадка деревьев, кустарников</t>
  </si>
  <si>
    <t>9/14-209-0503</t>
  </si>
  <si>
    <t>4/14-209-0501</t>
  </si>
  <si>
    <t>8/14-209-0501</t>
  </si>
  <si>
    <t>32/14-209-0501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</si>
</sst>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6600FF"/>
      <name val="Times New Roman"/>
      <family val="1"/>
      <charset val="204"/>
    </font>
    <font>
      <i/>
      <sz val="9"/>
      <color rgb="FF6600FF"/>
      <name val="Times New Roman"/>
      <family val="1"/>
      <charset val="204"/>
    </font>
    <font>
      <i/>
      <sz val="8"/>
      <color rgb="FF6600FF"/>
      <name val="Times New Roman"/>
      <family val="1"/>
      <charset val="204"/>
    </font>
    <font>
      <i/>
      <sz val="10"/>
      <color rgb="FF6600FF"/>
      <name val="Times New Roman"/>
      <family val="1"/>
      <charset val="204"/>
    </font>
    <font>
      <i/>
      <sz val="11"/>
      <color rgb="FF6600FF"/>
      <name val="Times New Roman"/>
      <family val="1"/>
      <charset val="204"/>
    </font>
    <font>
      <b/>
      <i/>
      <sz val="9"/>
      <color rgb="FF6600FF"/>
      <name val="Times New Roman"/>
      <family val="1"/>
      <charset val="204"/>
    </font>
    <font>
      <b/>
      <i/>
      <sz val="10"/>
      <color rgb="FF6600FF"/>
      <name val="Times New Roman"/>
      <family val="1"/>
      <charset val="204"/>
    </font>
    <font>
      <b/>
      <i/>
      <sz val="11"/>
      <color rgb="FF6600FF"/>
      <name val="Times New Roman"/>
      <family val="1"/>
      <charset val="204"/>
    </font>
    <font>
      <i/>
      <sz val="12"/>
      <color rgb="FF6600FF"/>
      <name val="Times New Roman"/>
      <family val="1"/>
      <charset val="204"/>
    </font>
    <font>
      <b/>
      <i/>
      <sz val="8"/>
      <color rgb="FF66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164" fontId="12" fillId="0" borderId="11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7" fillId="0" borderId="32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4" fontId="17" fillId="0" borderId="34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64" fontId="20" fillId="0" borderId="34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64" fontId="23" fillId="0" borderId="35" xfId="0" applyNumberFormat="1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4" fontId="23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 wrapText="1"/>
    </xf>
    <xf numFmtId="164" fontId="23" fillId="0" borderId="4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31" fillId="0" borderId="5" xfId="0" applyNumberFormat="1" applyFont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34" xfId="0" applyNumberFormat="1" applyFont="1" applyFill="1" applyBorder="1" applyAlignment="1">
      <alignment horizontal="center" vertical="center" wrapText="1"/>
    </xf>
    <xf numFmtId="164" fontId="23" fillId="0" borderId="3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14" fontId="21" fillId="0" borderId="19" xfId="0" applyNumberFormat="1" applyFont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center" vertical="center" wrapText="1"/>
    </xf>
    <xf numFmtId="14" fontId="21" fillId="0" borderId="21" xfId="0" applyNumberFormat="1" applyFont="1" applyBorder="1" applyAlignment="1">
      <alignment horizontal="center" vertical="center" wrapText="1"/>
    </xf>
    <xf numFmtId="14" fontId="21" fillId="0" borderId="36" xfId="0" applyNumberFormat="1" applyFont="1" applyBorder="1" applyAlignment="1">
      <alignment horizontal="center" vertical="center" wrapText="1"/>
    </xf>
    <xf numFmtId="14" fontId="21" fillId="0" borderId="37" xfId="0" applyNumberFormat="1" applyFont="1" applyBorder="1" applyAlignment="1">
      <alignment horizontal="center" vertical="center" wrapText="1"/>
    </xf>
    <xf numFmtId="14" fontId="21" fillId="0" borderId="3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14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14" fontId="25" fillId="0" borderId="46" xfId="0" applyNumberFormat="1" applyFont="1" applyBorder="1" applyAlignment="1">
      <alignment horizontal="center" vertical="center" wrapText="1"/>
    </xf>
    <xf numFmtId="14" fontId="25" fillId="0" borderId="47" xfId="0" applyNumberFormat="1" applyFont="1" applyBorder="1" applyAlignment="1">
      <alignment horizontal="center" vertical="center" wrapText="1"/>
    </xf>
    <xf numFmtId="14" fontId="25" fillId="0" borderId="45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25" fillId="0" borderId="36" xfId="0" applyNumberFormat="1" applyFont="1" applyBorder="1" applyAlignment="1">
      <alignment horizontal="center" vertical="center" wrapText="1"/>
    </xf>
    <xf numFmtId="14" fontId="25" fillId="0" borderId="37" xfId="0" applyNumberFormat="1" applyFont="1" applyBorder="1" applyAlignment="1">
      <alignment horizontal="center" vertical="center" wrapText="1"/>
    </xf>
    <xf numFmtId="14" fontId="25" fillId="0" borderId="38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14" fontId="25" fillId="0" borderId="19" xfId="0" applyNumberFormat="1" applyFont="1" applyBorder="1" applyAlignment="1">
      <alignment horizontal="center" vertical="center" wrapText="1"/>
    </xf>
    <xf numFmtId="14" fontId="25" fillId="0" borderId="20" xfId="0" applyNumberFormat="1" applyFont="1" applyBorder="1" applyAlignment="1">
      <alignment horizontal="center" vertical="center" wrapText="1"/>
    </xf>
    <xf numFmtId="14" fontId="25" fillId="0" borderId="21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14" fontId="17" fillId="0" borderId="6" xfId="0" applyNumberFormat="1" applyFont="1" applyBorder="1" applyAlignment="1">
      <alignment horizontal="left" vertical="center" wrapText="1"/>
    </xf>
    <xf numFmtId="14" fontId="17" fillId="0" borderId="3" xfId="0" applyNumberFormat="1" applyFont="1" applyBorder="1" applyAlignment="1">
      <alignment horizontal="left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left" vertical="center" wrapText="1"/>
    </xf>
    <xf numFmtId="14" fontId="17" fillId="0" borderId="20" xfId="0" applyNumberFormat="1" applyFont="1" applyBorder="1" applyAlignment="1">
      <alignment horizontal="left" vertical="center" wrapText="1"/>
    </xf>
    <xf numFmtId="14" fontId="17" fillId="0" borderId="21" xfId="0" applyNumberFormat="1" applyFont="1" applyBorder="1" applyAlignment="1">
      <alignment horizontal="left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/>
    </xf>
    <xf numFmtId="14" fontId="17" fillId="0" borderId="2" xfId="0" applyNumberFormat="1" applyFont="1" applyFill="1" applyBorder="1" applyAlignment="1">
      <alignment horizontal="left" vertical="center" wrapText="1"/>
    </xf>
    <xf numFmtId="14" fontId="17" fillId="0" borderId="6" xfId="0" applyNumberFormat="1" applyFont="1" applyFill="1" applyBorder="1" applyAlignment="1">
      <alignment horizontal="left" vertical="center" wrapText="1"/>
    </xf>
    <xf numFmtId="14" fontId="17" fillId="0" borderId="3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J1"/>
    </sheetView>
  </sheetViews>
  <sheetFormatPr defaultRowHeight="15"/>
  <cols>
    <col min="1" max="1" width="5.28515625" customWidth="1"/>
    <col min="2" max="2" width="10.85546875" customWidth="1"/>
    <col min="3" max="3" width="12" customWidth="1"/>
    <col min="4" max="4" width="11" customWidth="1"/>
    <col min="5" max="5" width="9.5703125" customWidth="1"/>
    <col min="6" max="6" width="12.140625" customWidth="1"/>
    <col min="7" max="7" width="17.28515625" customWidth="1"/>
    <col min="8" max="8" width="12.140625" customWidth="1"/>
    <col min="9" max="9" width="15.5703125" customWidth="1"/>
    <col min="10" max="10" width="13.140625" customWidth="1"/>
  </cols>
  <sheetData>
    <row r="1" spans="1:11" ht="63" customHeight="1">
      <c r="A1" s="179" t="s">
        <v>267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1" ht="15" customHeight="1">
      <c r="A2" s="180" t="s">
        <v>3</v>
      </c>
      <c r="B2" s="181" t="s">
        <v>2</v>
      </c>
      <c r="C2" s="181"/>
      <c r="D2" s="181"/>
      <c r="E2" s="181" t="s">
        <v>0</v>
      </c>
      <c r="F2" s="181"/>
      <c r="G2" s="181"/>
      <c r="H2" s="181" t="s">
        <v>1</v>
      </c>
      <c r="I2" s="181"/>
      <c r="J2" s="181"/>
      <c r="K2" s="1"/>
    </row>
    <row r="3" spans="1:11" ht="53.25" customHeight="1">
      <c r="A3" s="180"/>
      <c r="B3" s="181"/>
      <c r="C3" s="181"/>
      <c r="D3" s="181"/>
      <c r="E3" s="177" t="s">
        <v>7</v>
      </c>
      <c r="F3" s="177" t="s">
        <v>8</v>
      </c>
      <c r="G3" s="177" t="s">
        <v>9</v>
      </c>
      <c r="H3" s="182" t="s">
        <v>10</v>
      </c>
      <c r="I3" s="183"/>
      <c r="J3" s="177" t="s">
        <v>12</v>
      </c>
      <c r="K3" s="1"/>
    </row>
    <row r="4" spans="1:11" ht="47.25" customHeight="1">
      <c r="A4" s="180"/>
      <c r="B4" s="56" t="s">
        <v>4</v>
      </c>
      <c r="C4" s="56" t="s">
        <v>5</v>
      </c>
      <c r="D4" s="56" t="s">
        <v>6</v>
      </c>
      <c r="E4" s="178"/>
      <c r="F4" s="178"/>
      <c r="G4" s="178"/>
      <c r="H4" s="69" t="s">
        <v>8</v>
      </c>
      <c r="I4" s="69" t="s">
        <v>11</v>
      </c>
      <c r="J4" s="178"/>
      <c r="K4" s="1"/>
    </row>
    <row r="5" spans="1:1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1"/>
    </row>
    <row r="6" spans="1:11" ht="22.5" customHeight="1">
      <c r="A6" s="8" t="s">
        <v>13</v>
      </c>
      <c r="B6" s="158" t="s">
        <v>14</v>
      </c>
      <c r="C6" s="159"/>
      <c r="D6" s="159"/>
      <c r="E6" s="159"/>
      <c r="F6" s="159"/>
      <c r="G6" s="159"/>
      <c r="H6" s="159"/>
      <c r="I6" s="159"/>
      <c r="J6" s="160"/>
      <c r="K6" s="1"/>
    </row>
    <row r="7" spans="1:11" ht="19.5" customHeight="1" thickBot="1">
      <c r="A7" s="4"/>
      <c r="B7" s="161" t="s">
        <v>15</v>
      </c>
      <c r="C7" s="162"/>
      <c r="D7" s="162"/>
      <c r="E7" s="162"/>
      <c r="F7" s="162"/>
      <c r="G7" s="162"/>
      <c r="H7" s="162"/>
      <c r="I7" s="162"/>
      <c r="J7" s="163"/>
      <c r="K7" s="1"/>
    </row>
    <row r="8" spans="1:11" ht="18.75" customHeight="1" thickBot="1">
      <c r="A8" s="7" t="s">
        <v>16</v>
      </c>
      <c r="B8" s="164" t="s">
        <v>17</v>
      </c>
      <c r="C8" s="153"/>
      <c r="D8" s="153"/>
      <c r="E8" s="153"/>
      <c r="F8" s="153"/>
      <c r="G8" s="153"/>
      <c r="H8" s="153"/>
      <c r="I8" s="153"/>
      <c r="J8" s="165"/>
      <c r="K8" s="1"/>
    </row>
    <row r="9" spans="1:11" ht="23.25" customHeight="1">
      <c r="A9" s="172" t="s">
        <v>18</v>
      </c>
      <c r="B9" s="166" t="s">
        <v>19</v>
      </c>
      <c r="C9" s="167"/>
      <c r="D9" s="168"/>
      <c r="E9" s="107" t="s">
        <v>20</v>
      </c>
      <c r="F9" s="108">
        <v>174</v>
      </c>
      <c r="G9" s="175">
        <f>I9</f>
        <v>2424.7199999999998</v>
      </c>
      <c r="H9" s="108">
        <v>174</v>
      </c>
      <c r="I9" s="175">
        <v>2424.7199999999998</v>
      </c>
      <c r="J9" s="175">
        <f>I9</f>
        <v>2424.7199999999998</v>
      </c>
      <c r="K9" s="1"/>
    </row>
    <row r="10" spans="1:11" ht="28.5" customHeight="1">
      <c r="A10" s="173"/>
      <c r="B10" s="169"/>
      <c r="C10" s="170"/>
      <c r="D10" s="171"/>
      <c r="E10" s="47" t="s">
        <v>21</v>
      </c>
      <c r="F10" s="109">
        <v>2165.1</v>
      </c>
      <c r="G10" s="176"/>
      <c r="H10" s="109">
        <v>2165.1</v>
      </c>
      <c r="I10" s="176"/>
      <c r="J10" s="176"/>
      <c r="K10" s="1"/>
    </row>
    <row r="11" spans="1:11" ht="14.25" customHeight="1">
      <c r="A11" s="173"/>
      <c r="B11" s="77">
        <v>40931</v>
      </c>
      <c r="C11" s="82" t="s">
        <v>199</v>
      </c>
      <c r="D11" s="77">
        <v>41100</v>
      </c>
      <c r="E11" s="79" t="s">
        <v>20</v>
      </c>
      <c r="F11" s="80">
        <f>H11</f>
        <v>164</v>
      </c>
      <c r="G11" s="81">
        <f>I11</f>
        <v>2276.3000000000002</v>
      </c>
      <c r="H11" s="80">
        <v>164</v>
      </c>
      <c r="I11" s="81">
        <v>2276.3000000000002</v>
      </c>
      <c r="J11" s="81">
        <f>I11</f>
        <v>2276.3000000000002</v>
      </c>
      <c r="K11" s="1"/>
    </row>
    <row r="12" spans="1:11" ht="14.25" customHeight="1" thickBot="1">
      <c r="A12" s="174"/>
      <c r="B12" s="83">
        <v>41087</v>
      </c>
      <c r="C12" s="84" t="s">
        <v>200</v>
      </c>
      <c r="D12" s="83">
        <v>41151</v>
      </c>
      <c r="E12" s="79" t="s">
        <v>20</v>
      </c>
      <c r="F12" s="80">
        <f>H12</f>
        <v>10</v>
      </c>
      <c r="G12" s="81">
        <f t="shared" ref="G12" si="0">I12</f>
        <v>148.4</v>
      </c>
      <c r="H12" s="80">
        <v>10</v>
      </c>
      <c r="I12" s="81">
        <v>148.4</v>
      </c>
      <c r="J12" s="81">
        <f t="shared" ref="J12" si="1">I12</f>
        <v>148.4</v>
      </c>
      <c r="K12" s="1"/>
    </row>
    <row r="13" spans="1:11" ht="25.5" customHeight="1" thickBot="1">
      <c r="A13" s="152" t="s">
        <v>23</v>
      </c>
      <c r="B13" s="153"/>
      <c r="C13" s="153"/>
      <c r="D13" s="154"/>
      <c r="E13" s="6"/>
      <c r="F13" s="44"/>
      <c r="G13" s="53">
        <f>SUM(G9)</f>
        <v>2424.7199999999998</v>
      </c>
      <c r="H13" s="52"/>
      <c r="I13" s="53">
        <f>SUM(I9)</f>
        <v>2424.7199999999998</v>
      </c>
      <c r="J13" s="54">
        <f>SUM(J9)</f>
        <v>2424.7199999999998</v>
      </c>
      <c r="K13" s="1"/>
    </row>
    <row r="14" spans="1:11">
      <c r="A14" s="155" t="s">
        <v>22</v>
      </c>
      <c r="B14" s="156"/>
      <c r="C14" s="156"/>
      <c r="D14" s="157"/>
      <c r="E14" s="5"/>
      <c r="F14" s="5"/>
      <c r="G14" s="5"/>
      <c r="H14" s="5"/>
      <c r="I14" s="5"/>
      <c r="J14" s="5"/>
      <c r="K14" s="1"/>
    </row>
  </sheetData>
  <mergeCells count="20">
    <mergeCell ref="J3:J4"/>
    <mergeCell ref="G3:G4"/>
    <mergeCell ref="F3:F4"/>
    <mergeCell ref="E3:E4"/>
    <mergeCell ref="A1:J1"/>
    <mergeCell ref="A2:A4"/>
    <mergeCell ref="B2:D3"/>
    <mergeCell ref="E2:G2"/>
    <mergeCell ref="H2:J2"/>
    <mergeCell ref="H3:I3"/>
    <mergeCell ref="A13:D13"/>
    <mergeCell ref="A14:D14"/>
    <mergeCell ref="B6:J6"/>
    <mergeCell ref="B7:J7"/>
    <mergeCell ref="B8:J8"/>
    <mergeCell ref="B9:D10"/>
    <mergeCell ref="A9:A12"/>
    <mergeCell ref="G9:G10"/>
    <mergeCell ref="I9:I10"/>
    <mergeCell ref="J9:J10"/>
  </mergeCells>
  <pageMargins left="0.51181102362204722" right="0.11811023622047245" top="0.35433070866141736" bottom="0.35433070866141736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M8" sqref="M8"/>
    </sheetView>
  </sheetViews>
  <sheetFormatPr defaultRowHeight="15"/>
  <cols>
    <col min="1" max="1" width="5.28515625" customWidth="1"/>
    <col min="2" max="2" width="10.85546875" customWidth="1"/>
    <col min="3" max="3" width="15.85546875" customWidth="1"/>
    <col min="4" max="4" width="13.7109375" customWidth="1"/>
    <col min="5" max="5" width="9.5703125" customWidth="1"/>
    <col min="6" max="6" width="12.140625" customWidth="1"/>
    <col min="7" max="7" width="18.28515625" customWidth="1"/>
    <col min="8" max="8" width="12.140625" customWidth="1"/>
    <col min="9" max="9" width="15.5703125" customWidth="1"/>
    <col min="10" max="10" width="13.140625" customWidth="1"/>
  </cols>
  <sheetData>
    <row r="1" spans="1:11" ht="15" customHeight="1">
      <c r="A1" s="180" t="s">
        <v>3</v>
      </c>
      <c r="B1" s="181" t="s">
        <v>2</v>
      </c>
      <c r="C1" s="181"/>
      <c r="D1" s="181"/>
      <c r="E1" s="181" t="s">
        <v>0</v>
      </c>
      <c r="F1" s="181"/>
      <c r="G1" s="181"/>
      <c r="H1" s="181" t="s">
        <v>1</v>
      </c>
      <c r="I1" s="181"/>
      <c r="J1" s="181"/>
      <c r="K1" s="1"/>
    </row>
    <row r="2" spans="1:11" ht="53.25" customHeight="1">
      <c r="A2" s="180"/>
      <c r="B2" s="181"/>
      <c r="C2" s="181"/>
      <c r="D2" s="181"/>
      <c r="E2" s="177" t="s">
        <v>7</v>
      </c>
      <c r="F2" s="177" t="s">
        <v>8</v>
      </c>
      <c r="G2" s="177" t="s">
        <v>9</v>
      </c>
      <c r="H2" s="182" t="s">
        <v>10</v>
      </c>
      <c r="I2" s="183"/>
      <c r="J2" s="177" t="s">
        <v>12</v>
      </c>
      <c r="K2" s="1"/>
    </row>
    <row r="3" spans="1:11" ht="47.25" customHeight="1">
      <c r="A3" s="180"/>
      <c r="B3" s="56" t="s">
        <v>4</v>
      </c>
      <c r="C3" s="56" t="s">
        <v>5</v>
      </c>
      <c r="D3" s="56" t="s">
        <v>6</v>
      </c>
      <c r="E3" s="178"/>
      <c r="F3" s="178"/>
      <c r="G3" s="178"/>
      <c r="H3" s="69" t="s">
        <v>8</v>
      </c>
      <c r="I3" s="69" t="s">
        <v>11</v>
      </c>
      <c r="J3" s="178"/>
      <c r="K3" s="1"/>
    </row>
    <row r="4" spans="1:1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"/>
    </row>
    <row r="5" spans="1:11" ht="22.5" customHeight="1">
      <c r="A5" s="8" t="s">
        <v>24</v>
      </c>
      <c r="B5" s="158" t="s">
        <v>25</v>
      </c>
      <c r="C5" s="159"/>
      <c r="D5" s="159"/>
      <c r="E5" s="159"/>
      <c r="F5" s="159"/>
      <c r="G5" s="159"/>
      <c r="H5" s="159"/>
      <c r="I5" s="159"/>
      <c r="J5" s="160"/>
      <c r="K5" s="1"/>
    </row>
    <row r="6" spans="1:11" ht="19.5" customHeight="1" thickBot="1">
      <c r="A6" s="4"/>
      <c r="B6" s="161" t="s">
        <v>26</v>
      </c>
      <c r="C6" s="162"/>
      <c r="D6" s="162"/>
      <c r="E6" s="162"/>
      <c r="F6" s="162"/>
      <c r="G6" s="162"/>
      <c r="H6" s="162"/>
      <c r="I6" s="162"/>
      <c r="J6" s="163"/>
      <c r="K6" s="1"/>
    </row>
    <row r="7" spans="1:11" ht="25.5" customHeight="1" thickBot="1">
      <c r="A7" s="7" t="s">
        <v>27</v>
      </c>
      <c r="B7" s="164" t="s">
        <v>28</v>
      </c>
      <c r="C7" s="153"/>
      <c r="D7" s="153"/>
      <c r="E7" s="153"/>
      <c r="F7" s="153"/>
      <c r="G7" s="153"/>
      <c r="H7" s="153"/>
      <c r="I7" s="153"/>
      <c r="J7" s="165"/>
      <c r="K7" s="1"/>
    </row>
    <row r="8" spans="1:11" ht="37.5" customHeight="1">
      <c r="A8" s="172" t="s">
        <v>30</v>
      </c>
      <c r="B8" s="186" t="s">
        <v>31</v>
      </c>
      <c r="C8" s="186"/>
      <c r="D8" s="186"/>
      <c r="E8" s="172" t="s">
        <v>29</v>
      </c>
      <c r="F8" s="187">
        <v>1</v>
      </c>
      <c r="G8" s="189">
        <v>675</v>
      </c>
      <c r="H8" s="187"/>
      <c r="I8" s="189">
        <v>675</v>
      </c>
      <c r="J8" s="189">
        <f>I8</f>
        <v>675</v>
      </c>
      <c r="K8" s="1"/>
    </row>
    <row r="9" spans="1:11" ht="15.75" customHeight="1">
      <c r="A9" s="178"/>
      <c r="B9" s="77">
        <v>40931</v>
      </c>
      <c r="C9" s="78" t="s">
        <v>198</v>
      </c>
      <c r="D9" s="77">
        <v>41046</v>
      </c>
      <c r="E9" s="178"/>
      <c r="F9" s="188"/>
      <c r="G9" s="190"/>
      <c r="H9" s="188"/>
      <c r="I9" s="190"/>
      <c r="J9" s="190"/>
      <c r="K9" s="1"/>
    </row>
    <row r="10" spans="1:11" ht="37.5" customHeight="1">
      <c r="A10" s="5" t="s">
        <v>32</v>
      </c>
      <c r="B10" s="184" t="s">
        <v>33</v>
      </c>
      <c r="C10" s="184"/>
      <c r="D10" s="184"/>
      <c r="E10" s="5" t="s">
        <v>34</v>
      </c>
      <c r="F10" s="39"/>
      <c r="G10" s="40"/>
      <c r="H10" s="39"/>
      <c r="I10" s="40"/>
      <c r="J10" s="40"/>
      <c r="K10" s="1"/>
    </row>
    <row r="11" spans="1:11" ht="42.75" customHeight="1">
      <c r="A11" s="5" t="s">
        <v>35</v>
      </c>
      <c r="B11" s="185" t="s">
        <v>39</v>
      </c>
      <c r="C11" s="185"/>
      <c r="D11" s="185"/>
      <c r="E11" s="5" t="s">
        <v>34</v>
      </c>
      <c r="F11" s="39"/>
      <c r="G11" s="40"/>
      <c r="H11" s="39"/>
      <c r="I11" s="40"/>
      <c r="J11" s="40"/>
      <c r="K11" s="1"/>
    </row>
    <row r="12" spans="1:11" ht="42" customHeight="1" thickBot="1">
      <c r="A12" s="5" t="s">
        <v>36</v>
      </c>
      <c r="B12" s="184" t="s">
        <v>40</v>
      </c>
      <c r="C12" s="184"/>
      <c r="D12" s="184"/>
      <c r="E12" s="5" t="s">
        <v>38</v>
      </c>
      <c r="F12" s="41"/>
      <c r="G12" s="43"/>
      <c r="H12" s="41"/>
      <c r="I12" s="43"/>
      <c r="J12" s="43"/>
      <c r="K12" s="1"/>
    </row>
    <row r="13" spans="1:11" ht="22.5" customHeight="1" thickBot="1">
      <c r="A13" s="152" t="s">
        <v>37</v>
      </c>
      <c r="B13" s="153"/>
      <c r="C13" s="153"/>
      <c r="D13" s="154"/>
      <c r="E13" s="6"/>
      <c r="F13" s="42"/>
      <c r="G13" s="37">
        <f>SUM(G8:G12)</f>
        <v>675</v>
      </c>
      <c r="H13" s="42"/>
      <c r="I13" s="37">
        <f>SUM(I8:I12)</f>
        <v>675</v>
      </c>
      <c r="J13" s="38">
        <f>SUM(J8:J12)</f>
        <v>675</v>
      </c>
      <c r="K13" s="1"/>
    </row>
    <row r="14" spans="1:11">
      <c r="A14" s="155" t="s">
        <v>22</v>
      </c>
      <c r="B14" s="156"/>
      <c r="C14" s="156"/>
      <c r="D14" s="157"/>
      <c r="E14" s="5"/>
      <c r="F14" s="5"/>
      <c r="G14" s="5"/>
      <c r="H14" s="5"/>
      <c r="I14" s="5"/>
      <c r="J14" s="5"/>
      <c r="K14" s="1"/>
    </row>
  </sheetData>
  <mergeCells count="25">
    <mergeCell ref="A1:A3"/>
    <mergeCell ref="B1:D2"/>
    <mergeCell ref="E1:G1"/>
    <mergeCell ref="H1:J1"/>
    <mergeCell ref="E2:E3"/>
    <mergeCell ref="F2:F3"/>
    <mergeCell ref="G2:G3"/>
    <mergeCell ref="H2:I2"/>
    <mergeCell ref="J2:J3"/>
    <mergeCell ref="A14:D14"/>
    <mergeCell ref="B10:D10"/>
    <mergeCell ref="B11:D11"/>
    <mergeCell ref="B12:D12"/>
    <mergeCell ref="B5:J5"/>
    <mergeCell ref="B6:J6"/>
    <mergeCell ref="B7:J7"/>
    <mergeCell ref="B8:D8"/>
    <mergeCell ref="A8:A9"/>
    <mergeCell ref="E8:E9"/>
    <mergeCell ref="F8:F9"/>
    <mergeCell ref="G8:G9"/>
    <mergeCell ref="H8:H9"/>
    <mergeCell ref="I8:I9"/>
    <mergeCell ref="J8:J9"/>
    <mergeCell ref="A13:D13"/>
  </mergeCells>
  <pageMargins left="0.70866141732283472" right="0.31496062992125984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topLeftCell="A20" workbookViewId="0">
      <selection activeCell="L38" sqref="L38"/>
    </sheetView>
  </sheetViews>
  <sheetFormatPr defaultRowHeight="15"/>
  <cols>
    <col min="1" max="1" width="6.85546875" customWidth="1"/>
    <col min="2" max="2" width="13.140625" customWidth="1"/>
    <col min="3" max="3" width="15.85546875" customWidth="1"/>
    <col min="4" max="4" width="13.7109375" customWidth="1"/>
    <col min="5" max="5" width="9.5703125" customWidth="1"/>
    <col min="6" max="6" width="13" customWidth="1"/>
    <col min="7" max="7" width="20.42578125" customWidth="1"/>
    <col min="8" max="8" width="12.140625" customWidth="1"/>
    <col min="9" max="9" width="16.5703125" customWidth="1"/>
    <col min="10" max="10" width="13.140625" customWidth="1"/>
  </cols>
  <sheetData>
    <row r="2" spans="1:11">
      <c r="A2" s="209" t="s">
        <v>3</v>
      </c>
      <c r="B2" s="209" t="s">
        <v>2</v>
      </c>
      <c r="C2" s="209"/>
      <c r="D2" s="209"/>
      <c r="E2" s="209" t="s">
        <v>0</v>
      </c>
      <c r="F2" s="209"/>
      <c r="G2" s="209"/>
      <c r="H2" s="209" t="s">
        <v>1</v>
      </c>
      <c r="I2" s="209"/>
      <c r="J2" s="209"/>
      <c r="K2" s="1"/>
    </row>
    <row r="3" spans="1:11" ht="53.25" customHeight="1">
      <c r="A3" s="209"/>
      <c r="B3" s="209"/>
      <c r="C3" s="209"/>
      <c r="D3" s="209"/>
      <c r="E3" s="210" t="s">
        <v>7</v>
      </c>
      <c r="F3" s="210" t="s">
        <v>8</v>
      </c>
      <c r="G3" s="210" t="s">
        <v>9</v>
      </c>
      <c r="H3" s="212" t="s">
        <v>10</v>
      </c>
      <c r="I3" s="213"/>
      <c r="J3" s="210" t="s">
        <v>12</v>
      </c>
      <c r="K3" s="1"/>
    </row>
    <row r="4" spans="1:11" ht="27" customHeight="1">
      <c r="A4" s="209"/>
      <c r="B4" s="12" t="s">
        <v>4</v>
      </c>
      <c r="C4" s="12" t="s">
        <v>5</v>
      </c>
      <c r="D4" s="12" t="s">
        <v>6</v>
      </c>
      <c r="E4" s="211"/>
      <c r="F4" s="211"/>
      <c r="G4" s="211"/>
      <c r="H4" s="12" t="s">
        <v>8</v>
      </c>
      <c r="I4" s="12" t="s">
        <v>11</v>
      </c>
      <c r="J4" s="211"/>
      <c r="K4" s="1"/>
    </row>
    <row r="5" spans="1:1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"/>
    </row>
    <row r="6" spans="1:11" ht="22.5" customHeight="1">
      <c r="A6" s="8" t="s">
        <v>24</v>
      </c>
      <c r="B6" s="158" t="s">
        <v>25</v>
      </c>
      <c r="C6" s="159"/>
      <c r="D6" s="159"/>
      <c r="E6" s="159"/>
      <c r="F6" s="159"/>
      <c r="G6" s="159"/>
      <c r="H6" s="159"/>
      <c r="I6" s="159"/>
      <c r="J6" s="160"/>
      <c r="K6" s="1"/>
    </row>
    <row r="7" spans="1:11" ht="19.5" customHeight="1" thickBot="1">
      <c r="A7" s="4"/>
      <c r="B7" s="161" t="s">
        <v>41</v>
      </c>
      <c r="C7" s="162"/>
      <c r="D7" s="162"/>
      <c r="E7" s="162"/>
      <c r="F7" s="162"/>
      <c r="G7" s="162"/>
      <c r="H7" s="162"/>
      <c r="I7" s="162"/>
      <c r="J7" s="163"/>
      <c r="K7" s="1"/>
    </row>
    <row r="8" spans="1:11" ht="21" customHeight="1" thickBot="1">
      <c r="A8" s="7" t="s">
        <v>42</v>
      </c>
      <c r="B8" s="164" t="s">
        <v>43</v>
      </c>
      <c r="C8" s="153"/>
      <c r="D8" s="153"/>
      <c r="E8" s="153"/>
      <c r="F8" s="153"/>
      <c r="G8" s="153"/>
      <c r="H8" s="153"/>
      <c r="I8" s="153"/>
      <c r="J8" s="165"/>
      <c r="K8" s="1"/>
    </row>
    <row r="9" spans="1:11" ht="29.25" customHeight="1">
      <c r="A9" s="11" t="s">
        <v>44</v>
      </c>
      <c r="B9" s="203" t="s">
        <v>45</v>
      </c>
      <c r="C9" s="204"/>
      <c r="D9" s="204"/>
      <c r="E9" s="204"/>
      <c r="F9" s="204"/>
      <c r="G9" s="204"/>
      <c r="H9" s="204"/>
      <c r="I9" s="204"/>
      <c r="J9" s="205"/>
      <c r="K9" s="1"/>
    </row>
    <row r="10" spans="1:11" ht="26.25" customHeight="1">
      <c r="A10" s="10" t="s">
        <v>46</v>
      </c>
      <c r="B10" s="184" t="s">
        <v>47</v>
      </c>
      <c r="C10" s="184"/>
      <c r="D10" s="184"/>
      <c r="E10" s="5" t="s">
        <v>21</v>
      </c>
      <c r="F10" s="57">
        <v>367704.3</v>
      </c>
      <c r="G10" s="57">
        <f>I10</f>
        <v>28798.7</v>
      </c>
      <c r="H10" s="57">
        <v>367704.3</v>
      </c>
      <c r="I10" s="57">
        <v>28798.7</v>
      </c>
      <c r="J10" s="57">
        <f>I10</f>
        <v>28798.7</v>
      </c>
      <c r="K10" s="1"/>
    </row>
    <row r="11" spans="1:11" ht="27" customHeight="1">
      <c r="A11" s="10" t="s">
        <v>48</v>
      </c>
      <c r="B11" s="184" t="s">
        <v>49</v>
      </c>
      <c r="C11" s="184"/>
      <c r="D11" s="184"/>
      <c r="E11" s="5" t="s">
        <v>21</v>
      </c>
      <c r="F11" s="59">
        <f>123202.3+429.2</f>
        <v>123631.5</v>
      </c>
      <c r="G11" s="59">
        <f>I11</f>
        <v>9392.4</v>
      </c>
      <c r="H11" s="59">
        <f>F11</f>
        <v>123631.5</v>
      </c>
      <c r="I11" s="59">
        <v>9392.4</v>
      </c>
      <c r="J11" s="57">
        <f>I11</f>
        <v>9392.4</v>
      </c>
      <c r="K11" s="1"/>
    </row>
    <row r="12" spans="1:11" ht="18" customHeight="1">
      <c r="A12" s="191" t="s">
        <v>50</v>
      </c>
      <c r="B12" s="206" t="s">
        <v>51</v>
      </c>
      <c r="C12" s="207"/>
      <c r="D12" s="208"/>
      <c r="E12" s="5" t="s">
        <v>52</v>
      </c>
      <c r="F12" s="59">
        <v>3076.6</v>
      </c>
      <c r="G12" s="193">
        <f>I12</f>
        <v>1591.2</v>
      </c>
      <c r="H12" s="59">
        <v>3076.6</v>
      </c>
      <c r="I12" s="193">
        <v>1591.2</v>
      </c>
      <c r="J12" s="193">
        <f>I12</f>
        <v>1591.2</v>
      </c>
      <c r="K12" s="1"/>
    </row>
    <row r="13" spans="1:11" ht="21.75" customHeight="1">
      <c r="A13" s="192"/>
      <c r="B13" s="169"/>
      <c r="C13" s="170"/>
      <c r="D13" s="171"/>
      <c r="E13" s="5" t="s">
        <v>53</v>
      </c>
      <c r="F13" s="59">
        <v>704.4</v>
      </c>
      <c r="G13" s="190"/>
      <c r="H13" s="59">
        <v>704.4</v>
      </c>
      <c r="I13" s="190"/>
      <c r="J13" s="190"/>
      <c r="K13" s="1"/>
    </row>
    <row r="14" spans="1:11" ht="39" customHeight="1">
      <c r="A14" s="10" t="s">
        <v>54</v>
      </c>
      <c r="B14" s="184" t="s">
        <v>55</v>
      </c>
      <c r="C14" s="184"/>
      <c r="D14" s="184"/>
      <c r="E14" s="5" t="s">
        <v>52</v>
      </c>
      <c r="F14" s="59">
        <v>14667.2</v>
      </c>
      <c r="G14" s="59">
        <f>I14</f>
        <v>754.7</v>
      </c>
      <c r="H14" s="59">
        <v>14667.2</v>
      </c>
      <c r="I14" s="59">
        <v>754.7</v>
      </c>
      <c r="J14" s="57">
        <f t="shared" ref="J14:J25" si="0">I14</f>
        <v>754.7</v>
      </c>
      <c r="K14" s="1"/>
    </row>
    <row r="15" spans="1:11" ht="51.75" customHeight="1">
      <c r="A15" s="10" t="s">
        <v>56</v>
      </c>
      <c r="B15" s="185" t="s">
        <v>57</v>
      </c>
      <c r="C15" s="185"/>
      <c r="D15" s="185"/>
      <c r="E15" s="5" t="s">
        <v>34</v>
      </c>
      <c r="F15" s="59" t="s">
        <v>197</v>
      </c>
      <c r="G15" s="59">
        <f>I15</f>
        <v>5328</v>
      </c>
      <c r="H15" s="59" t="s">
        <v>197</v>
      </c>
      <c r="I15" s="59">
        <f>SUM(I16:I17)</f>
        <v>5328</v>
      </c>
      <c r="J15" s="57">
        <f t="shared" si="0"/>
        <v>5328</v>
      </c>
      <c r="K15" s="1"/>
    </row>
    <row r="16" spans="1:11" ht="39" customHeight="1">
      <c r="A16" s="10" t="s">
        <v>62</v>
      </c>
      <c r="B16" s="185" t="s">
        <v>58</v>
      </c>
      <c r="C16" s="185"/>
      <c r="D16" s="185"/>
      <c r="E16" s="5" t="s">
        <v>34</v>
      </c>
      <c r="F16" s="59" t="s">
        <v>197</v>
      </c>
      <c r="G16" s="59">
        <f>I16</f>
        <v>4294.5</v>
      </c>
      <c r="H16" s="59" t="s">
        <v>197</v>
      </c>
      <c r="I16" s="59">
        <f>787.6+241.7+22.9+195.3+574.6+2472.4</f>
        <v>4294.5</v>
      </c>
      <c r="J16" s="57">
        <f t="shared" si="0"/>
        <v>4294.5</v>
      </c>
      <c r="K16" s="1"/>
    </row>
    <row r="17" spans="1:11" ht="66" customHeight="1">
      <c r="A17" s="10" t="s">
        <v>61</v>
      </c>
      <c r="B17" s="185" t="s">
        <v>59</v>
      </c>
      <c r="C17" s="185"/>
      <c r="D17" s="185"/>
      <c r="E17" s="5" t="s">
        <v>34</v>
      </c>
      <c r="F17" s="59" t="s">
        <v>197</v>
      </c>
      <c r="G17" s="59">
        <f>I17</f>
        <v>1033.4999999999998</v>
      </c>
      <c r="H17" s="59" t="s">
        <v>197</v>
      </c>
      <c r="I17" s="59">
        <f>218.9+504.3+40.3+97.6+5.4+26.3+41.9+37.1+52.6+3.5+5.6</f>
        <v>1033.4999999999998</v>
      </c>
      <c r="J17" s="57">
        <f t="shared" si="0"/>
        <v>1033.4999999999998</v>
      </c>
      <c r="K17" s="1"/>
    </row>
    <row r="18" spans="1:11" ht="29.25" customHeight="1">
      <c r="A18" s="31" t="s">
        <v>60</v>
      </c>
      <c r="B18" s="185" t="s">
        <v>63</v>
      </c>
      <c r="C18" s="185"/>
      <c r="D18" s="185"/>
      <c r="E18" s="29" t="s">
        <v>34</v>
      </c>
      <c r="F18" s="59" t="s">
        <v>197</v>
      </c>
      <c r="G18" s="59">
        <f>I18</f>
        <v>3613.8</v>
      </c>
      <c r="H18" s="59" t="s">
        <v>197</v>
      </c>
      <c r="I18" s="59">
        <f>2819.2+91.8+676.8+26</f>
        <v>3613.8</v>
      </c>
      <c r="J18" s="59">
        <f t="shared" si="0"/>
        <v>3613.8</v>
      </c>
      <c r="K18" s="1"/>
    </row>
    <row r="19" spans="1:11" ht="51.75" customHeight="1">
      <c r="A19" s="31" t="s">
        <v>64</v>
      </c>
      <c r="B19" s="185" t="s">
        <v>65</v>
      </c>
      <c r="C19" s="185"/>
      <c r="D19" s="185"/>
      <c r="E19" s="29" t="s">
        <v>66</v>
      </c>
      <c r="F19" s="59" t="s">
        <v>197</v>
      </c>
      <c r="G19" s="59" t="s">
        <v>34</v>
      </c>
      <c r="H19" s="59" t="s">
        <v>197</v>
      </c>
      <c r="I19" s="59" t="s">
        <v>34</v>
      </c>
      <c r="J19" s="59" t="str">
        <f t="shared" si="0"/>
        <v xml:space="preserve"> -</v>
      </c>
      <c r="K19" s="1"/>
    </row>
    <row r="20" spans="1:11" ht="50.25" customHeight="1">
      <c r="A20" s="10" t="s">
        <v>68</v>
      </c>
      <c r="B20" s="185" t="s">
        <v>67</v>
      </c>
      <c r="C20" s="185"/>
      <c r="D20" s="185"/>
      <c r="E20" s="5" t="s">
        <v>52</v>
      </c>
      <c r="F20" s="61" t="s">
        <v>197</v>
      </c>
      <c r="G20" s="61" t="s">
        <v>34</v>
      </c>
      <c r="H20" s="61" t="s">
        <v>197</v>
      </c>
      <c r="I20" s="61" t="s">
        <v>34</v>
      </c>
      <c r="J20" s="57" t="str">
        <f t="shared" si="0"/>
        <v xml:space="preserve"> -</v>
      </c>
      <c r="K20" s="1"/>
    </row>
    <row r="21" spans="1:11" ht="65.25" customHeight="1">
      <c r="A21" s="10" t="s">
        <v>69</v>
      </c>
      <c r="B21" s="185" t="s">
        <v>70</v>
      </c>
      <c r="C21" s="185"/>
      <c r="D21" s="185"/>
      <c r="E21" s="5" t="s">
        <v>53</v>
      </c>
      <c r="F21" s="61" t="s">
        <v>197</v>
      </c>
      <c r="G21" s="61" t="s">
        <v>34</v>
      </c>
      <c r="H21" s="61" t="s">
        <v>197</v>
      </c>
      <c r="I21" s="61" t="s">
        <v>34</v>
      </c>
      <c r="J21" s="57" t="str">
        <f t="shared" si="0"/>
        <v xml:space="preserve"> -</v>
      </c>
      <c r="K21" s="1"/>
    </row>
    <row r="22" spans="1:11" ht="29.25" customHeight="1">
      <c r="A22" s="10" t="s">
        <v>71</v>
      </c>
      <c r="B22" s="185" t="s">
        <v>72</v>
      </c>
      <c r="C22" s="185"/>
      <c r="D22" s="185"/>
      <c r="E22" s="5" t="s">
        <v>34</v>
      </c>
      <c r="F22" s="61" t="s">
        <v>197</v>
      </c>
      <c r="G22" s="61" t="s">
        <v>34</v>
      </c>
      <c r="H22" s="61" t="s">
        <v>197</v>
      </c>
      <c r="I22" s="61" t="s">
        <v>34</v>
      </c>
      <c r="J22" s="57" t="str">
        <f t="shared" si="0"/>
        <v xml:space="preserve"> -</v>
      </c>
      <c r="K22" s="1"/>
    </row>
    <row r="23" spans="1:11" ht="50.25" customHeight="1">
      <c r="A23" s="10" t="s">
        <v>73</v>
      </c>
      <c r="B23" s="185" t="s">
        <v>74</v>
      </c>
      <c r="C23" s="185"/>
      <c r="D23" s="185"/>
      <c r="E23" s="5" t="s">
        <v>34</v>
      </c>
      <c r="F23" s="61" t="s">
        <v>197</v>
      </c>
      <c r="G23" s="61">
        <v>841.8</v>
      </c>
      <c r="H23" s="61" t="s">
        <v>197</v>
      </c>
      <c r="I23" s="61">
        <v>841.5</v>
      </c>
      <c r="J23" s="57">
        <f t="shared" si="0"/>
        <v>841.5</v>
      </c>
      <c r="K23" s="1"/>
    </row>
    <row r="24" spans="1:11" ht="27.75" customHeight="1">
      <c r="A24" s="10" t="s">
        <v>75</v>
      </c>
      <c r="B24" s="185" t="s">
        <v>76</v>
      </c>
      <c r="C24" s="185"/>
      <c r="D24" s="185"/>
      <c r="E24" s="5" t="s">
        <v>34</v>
      </c>
      <c r="F24" s="61" t="s">
        <v>197</v>
      </c>
      <c r="G24" s="61" t="s">
        <v>34</v>
      </c>
      <c r="H24" s="61" t="s">
        <v>197</v>
      </c>
      <c r="I24" s="61" t="s">
        <v>34</v>
      </c>
      <c r="J24" s="57" t="str">
        <f t="shared" si="0"/>
        <v xml:space="preserve"> -</v>
      </c>
      <c r="K24" s="1"/>
    </row>
    <row r="25" spans="1:11" ht="25.5" customHeight="1">
      <c r="A25" s="10" t="s">
        <v>77</v>
      </c>
      <c r="B25" s="185" t="s">
        <v>79</v>
      </c>
      <c r="C25" s="185"/>
      <c r="D25" s="185"/>
      <c r="E25" s="5" t="s">
        <v>34</v>
      </c>
      <c r="F25" s="61" t="s">
        <v>197</v>
      </c>
      <c r="G25" s="61" t="s">
        <v>34</v>
      </c>
      <c r="H25" s="61" t="s">
        <v>197</v>
      </c>
      <c r="I25" s="61" t="s">
        <v>34</v>
      </c>
      <c r="J25" s="57" t="str">
        <f t="shared" si="0"/>
        <v xml:space="preserve"> -</v>
      </c>
      <c r="K25" s="1"/>
    </row>
    <row r="26" spans="1:11" ht="20.25" customHeight="1" thickBot="1">
      <c r="A26" s="10" t="s">
        <v>78</v>
      </c>
      <c r="B26" s="184" t="s">
        <v>80</v>
      </c>
      <c r="C26" s="184"/>
      <c r="D26" s="184"/>
      <c r="E26" s="5" t="s">
        <v>34</v>
      </c>
      <c r="F26" s="61" t="s">
        <v>197</v>
      </c>
      <c r="G26" s="61">
        <v>7.8E-2</v>
      </c>
      <c r="H26" s="61" t="s">
        <v>197</v>
      </c>
      <c r="I26" s="61" t="s">
        <v>34</v>
      </c>
      <c r="J26" s="61" t="s">
        <v>34</v>
      </c>
      <c r="K26" s="1"/>
    </row>
    <row r="27" spans="1:11" ht="21" customHeight="1" thickBot="1">
      <c r="A27" s="152" t="s">
        <v>81</v>
      </c>
      <c r="B27" s="153"/>
      <c r="C27" s="153"/>
      <c r="D27" s="154"/>
      <c r="E27" s="6"/>
      <c r="F27" s="63"/>
      <c r="G27" s="63">
        <f>SUM(G10:G15,G18:G26)</f>
        <v>50320.678</v>
      </c>
      <c r="H27" s="63"/>
      <c r="I27" s="63">
        <f>SUM(I10:I15,I18:I26)</f>
        <v>50320.299999999996</v>
      </c>
      <c r="J27" s="64">
        <f>I27</f>
        <v>50320.299999999996</v>
      </c>
      <c r="K27" s="1"/>
    </row>
    <row r="28" spans="1:11" ht="14.25" customHeight="1">
      <c r="A28" s="155" t="s">
        <v>22</v>
      </c>
      <c r="B28" s="156"/>
      <c r="C28" s="156"/>
      <c r="D28" s="157"/>
      <c r="E28" s="5"/>
      <c r="F28" s="5"/>
      <c r="G28" s="5"/>
      <c r="H28" s="5"/>
      <c r="I28" s="5"/>
      <c r="J28" s="5"/>
      <c r="K28" s="1"/>
    </row>
    <row r="29" spans="1:11">
      <c r="A29" s="194" t="s">
        <v>201</v>
      </c>
      <c r="B29" s="77">
        <v>40900</v>
      </c>
      <c r="C29" s="78" t="s">
        <v>202</v>
      </c>
      <c r="D29" s="77">
        <v>41274</v>
      </c>
      <c r="E29" s="85" t="s">
        <v>21</v>
      </c>
      <c r="F29" s="86">
        <v>100020</v>
      </c>
      <c r="G29" s="86">
        <f t="shared" ref="G29:G30" si="1">I29</f>
        <v>8283.6</v>
      </c>
      <c r="H29" s="86">
        <f>F29</f>
        <v>100020</v>
      </c>
      <c r="I29" s="86">
        <v>8283.6</v>
      </c>
      <c r="J29" s="86">
        <f t="shared" ref="J29:J49" si="2">I29</f>
        <v>8283.6</v>
      </c>
    </row>
    <row r="30" spans="1:11">
      <c r="A30" s="195"/>
      <c r="B30" s="77">
        <v>40900</v>
      </c>
      <c r="C30" s="78" t="s">
        <v>203</v>
      </c>
      <c r="D30" s="77">
        <v>41274</v>
      </c>
      <c r="E30" s="85" t="s">
        <v>21</v>
      </c>
      <c r="F30" s="86">
        <v>134011</v>
      </c>
      <c r="G30" s="86">
        <f t="shared" si="1"/>
        <v>10980.2</v>
      </c>
      <c r="H30" s="86">
        <f t="shared" ref="H30:H34" si="3">F30</f>
        <v>134011</v>
      </c>
      <c r="I30" s="86">
        <v>10980.2</v>
      </c>
      <c r="J30" s="86">
        <f t="shared" si="2"/>
        <v>10980.2</v>
      </c>
    </row>
    <row r="31" spans="1:11">
      <c r="A31" s="195"/>
      <c r="B31" s="77">
        <v>40907</v>
      </c>
      <c r="C31" s="78" t="s">
        <v>204</v>
      </c>
      <c r="D31" s="77">
        <v>41274</v>
      </c>
      <c r="E31" s="85" t="s">
        <v>21</v>
      </c>
      <c r="F31" s="86">
        <v>91561.1</v>
      </c>
      <c r="G31" s="86">
        <f t="shared" ref="G31:G49" si="4">I31</f>
        <v>6448.9</v>
      </c>
      <c r="H31" s="86">
        <f t="shared" si="3"/>
        <v>91561.1</v>
      </c>
      <c r="I31" s="86">
        <v>6448.9</v>
      </c>
      <c r="J31" s="86">
        <f t="shared" si="2"/>
        <v>6448.9</v>
      </c>
    </row>
    <row r="32" spans="1:11">
      <c r="A32" s="195"/>
      <c r="B32" s="77">
        <v>40900</v>
      </c>
      <c r="C32" s="78" t="s">
        <v>205</v>
      </c>
      <c r="D32" s="77">
        <v>41274</v>
      </c>
      <c r="E32" s="85" t="s">
        <v>21</v>
      </c>
      <c r="F32" s="86">
        <v>84213.7</v>
      </c>
      <c r="G32" s="86">
        <f t="shared" si="4"/>
        <v>8252.7999999999993</v>
      </c>
      <c r="H32" s="86">
        <f t="shared" si="3"/>
        <v>84213.7</v>
      </c>
      <c r="I32" s="86">
        <v>8252.7999999999993</v>
      </c>
      <c r="J32" s="86">
        <f t="shared" si="2"/>
        <v>8252.7999999999993</v>
      </c>
    </row>
    <row r="33" spans="1:10">
      <c r="A33" s="195"/>
      <c r="B33" s="77">
        <v>40869</v>
      </c>
      <c r="C33" s="78" t="s">
        <v>206</v>
      </c>
      <c r="D33" s="77">
        <v>41274</v>
      </c>
      <c r="E33" s="85" t="s">
        <v>21</v>
      </c>
      <c r="F33" s="86">
        <v>35299</v>
      </c>
      <c r="G33" s="86">
        <f t="shared" si="4"/>
        <v>1710.7</v>
      </c>
      <c r="H33" s="86">
        <f t="shared" si="3"/>
        <v>35299</v>
      </c>
      <c r="I33" s="86">
        <v>1710.7</v>
      </c>
      <c r="J33" s="86">
        <f t="shared" si="2"/>
        <v>1710.7</v>
      </c>
    </row>
    <row r="34" spans="1:10" ht="15.75" thickBot="1">
      <c r="A34" s="195"/>
      <c r="B34" s="87">
        <v>40900</v>
      </c>
      <c r="C34" s="88" t="s">
        <v>207</v>
      </c>
      <c r="D34" s="87">
        <v>41274</v>
      </c>
      <c r="E34" s="89" t="s">
        <v>21</v>
      </c>
      <c r="F34" s="90">
        <v>46231</v>
      </c>
      <c r="G34" s="90">
        <f t="shared" ref="G34:G44" si="5">I34</f>
        <v>4692.5</v>
      </c>
      <c r="H34" s="90">
        <f t="shared" si="3"/>
        <v>46231</v>
      </c>
      <c r="I34" s="90">
        <v>4692.5</v>
      </c>
      <c r="J34" s="90">
        <f t="shared" si="2"/>
        <v>4692.5</v>
      </c>
    </row>
    <row r="35" spans="1:10" ht="16.5" thickTop="1" thickBot="1">
      <c r="A35" s="195"/>
      <c r="B35" s="200" t="s">
        <v>217</v>
      </c>
      <c r="C35" s="201"/>
      <c r="D35" s="202"/>
      <c r="E35" s="91" t="s">
        <v>21</v>
      </c>
      <c r="F35" s="92">
        <f>SUM(F29:F34)</f>
        <v>491335.8</v>
      </c>
      <c r="G35" s="92">
        <f>SUM(G29:G34)</f>
        <v>40368.699999999997</v>
      </c>
      <c r="H35" s="92">
        <f t="shared" ref="H35:J35" si="6">SUM(H29:H34)</f>
        <v>491335.8</v>
      </c>
      <c r="I35" s="92">
        <f t="shared" si="6"/>
        <v>40368.699999999997</v>
      </c>
      <c r="J35" s="92">
        <f t="shared" si="6"/>
        <v>40368.699999999997</v>
      </c>
    </row>
    <row r="36" spans="1:10" ht="15.75" thickTop="1">
      <c r="A36" s="195"/>
      <c r="B36" s="93">
        <v>40984</v>
      </c>
      <c r="C36" s="79" t="s">
        <v>208</v>
      </c>
      <c r="D36" s="93">
        <v>41274</v>
      </c>
      <c r="E36" s="85" t="s">
        <v>34</v>
      </c>
      <c r="F36" s="85" t="s">
        <v>34</v>
      </c>
      <c r="G36" s="86">
        <f t="shared" si="5"/>
        <v>520</v>
      </c>
      <c r="H36" s="85" t="s">
        <v>34</v>
      </c>
      <c r="I36" s="86">
        <v>520</v>
      </c>
      <c r="J36" s="86">
        <f t="shared" si="2"/>
        <v>520</v>
      </c>
    </row>
    <row r="37" spans="1:10">
      <c r="A37" s="195"/>
      <c r="B37" s="93">
        <v>40984</v>
      </c>
      <c r="C37" s="78" t="s">
        <v>209</v>
      </c>
      <c r="D37" s="77">
        <v>41274</v>
      </c>
      <c r="E37" s="85" t="s">
        <v>34</v>
      </c>
      <c r="F37" s="85" t="s">
        <v>34</v>
      </c>
      <c r="G37" s="94">
        <f t="shared" si="5"/>
        <v>887.7</v>
      </c>
      <c r="H37" s="85" t="s">
        <v>34</v>
      </c>
      <c r="I37" s="94">
        <v>887.7</v>
      </c>
      <c r="J37" s="94">
        <f t="shared" si="2"/>
        <v>887.7</v>
      </c>
    </row>
    <row r="38" spans="1:10">
      <c r="A38" s="195"/>
      <c r="B38" s="93">
        <v>40984</v>
      </c>
      <c r="C38" s="78" t="s">
        <v>210</v>
      </c>
      <c r="D38" s="77">
        <v>41274</v>
      </c>
      <c r="E38" s="85" t="s">
        <v>34</v>
      </c>
      <c r="F38" s="85" t="s">
        <v>34</v>
      </c>
      <c r="G38" s="94">
        <f t="shared" si="5"/>
        <v>698.5</v>
      </c>
      <c r="H38" s="85" t="s">
        <v>34</v>
      </c>
      <c r="I38" s="94">
        <v>698.5</v>
      </c>
      <c r="J38" s="94">
        <f t="shared" si="2"/>
        <v>698.5</v>
      </c>
    </row>
    <row r="39" spans="1:10">
      <c r="A39" s="195"/>
      <c r="B39" s="93">
        <v>40984</v>
      </c>
      <c r="C39" s="78" t="s">
        <v>211</v>
      </c>
      <c r="D39" s="77">
        <v>41274</v>
      </c>
      <c r="E39" s="85" t="s">
        <v>34</v>
      </c>
      <c r="F39" s="85" t="s">
        <v>34</v>
      </c>
      <c r="G39" s="94">
        <f t="shared" ref="G39:G43" si="7">I39</f>
        <v>340.3</v>
      </c>
      <c r="H39" s="85" t="s">
        <v>34</v>
      </c>
      <c r="I39" s="94">
        <v>340.3</v>
      </c>
      <c r="J39" s="94">
        <f t="shared" si="2"/>
        <v>340.3</v>
      </c>
    </row>
    <row r="40" spans="1:10">
      <c r="A40" s="195"/>
      <c r="B40" s="93">
        <v>40984</v>
      </c>
      <c r="C40" s="78" t="s">
        <v>212</v>
      </c>
      <c r="D40" s="77">
        <v>41274</v>
      </c>
      <c r="E40" s="85" t="s">
        <v>34</v>
      </c>
      <c r="F40" s="85" t="s">
        <v>34</v>
      </c>
      <c r="G40" s="94">
        <f t="shared" si="7"/>
        <v>198.3</v>
      </c>
      <c r="H40" s="85" t="s">
        <v>34</v>
      </c>
      <c r="I40" s="94">
        <v>198.3</v>
      </c>
      <c r="J40" s="94">
        <f t="shared" si="2"/>
        <v>198.3</v>
      </c>
    </row>
    <row r="41" spans="1:10">
      <c r="A41" s="195"/>
      <c r="B41" s="93">
        <v>40961</v>
      </c>
      <c r="C41" s="78" t="s">
        <v>213</v>
      </c>
      <c r="D41" s="77">
        <v>41274</v>
      </c>
      <c r="E41" s="85" t="s">
        <v>34</v>
      </c>
      <c r="F41" s="85" t="s">
        <v>34</v>
      </c>
      <c r="G41" s="94">
        <f t="shared" si="7"/>
        <v>70.099999999999994</v>
      </c>
      <c r="H41" s="85" t="s">
        <v>34</v>
      </c>
      <c r="I41" s="94">
        <v>70.099999999999994</v>
      </c>
      <c r="J41" s="94">
        <f t="shared" si="2"/>
        <v>70.099999999999994</v>
      </c>
    </row>
    <row r="42" spans="1:10">
      <c r="A42" s="195"/>
      <c r="B42" s="93">
        <v>40994</v>
      </c>
      <c r="C42" s="78" t="s">
        <v>214</v>
      </c>
      <c r="D42" s="77">
        <v>41274</v>
      </c>
      <c r="E42" s="85" t="s">
        <v>34</v>
      </c>
      <c r="F42" s="85" t="s">
        <v>34</v>
      </c>
      <c r="G42" s="94">
        <f t="shared" si="7"/>
        <v>1521.1</v>
      </c>
      <c r="H42" s="85" t="s">
        <v>34</v>
      </c>
      <c r="I42" s="94">
        <v>1521.1</v>
      </c>
      <c r="J42" s="94">
        <f t="shared" si="2"/>
        <v>1521.1</v>
      </c>
    </row>
    <row r="43" spans="1:10">
      <c r="A43" s="195"/>
      <c r="B43" s="93">
        <v>40994</v>
      </c>
      <c r="C43" s="78" t="s">
        <v>215</v>
      </c>
      <c r="D43" s="77">
        <v>41274</v>
      </c>
      <c r="E43" s="85" t="s">
        <v>34</v>
      </c>
      <c r="F43" s="85" t="s">
        <v>34</v>
      </c>
      <c r="G43" s="94">
        <f t="shared" si="7"/>
        <v>2078.5</v>
      </c>
      <c r="H43" s="85" t="s">
        <v>34</v>
      </c>
      <c r="I43" s="94">
        <v>2078.5</v>
      </c>
      <c r="J43" s="94">
        <f t="shared" si="2"/>
        <v>2078.5</v>
      </c>
    </row>
    <row r="44" spans="1:10">
      <c r="A44" s="195"/>
      <c r="B44" s="93">
        <v>40994</v>
      </c>
      <c r="C44" s="78" t="s">
        <v>216</v>
      </c>
      <c r="D44" s="77">
        <v>41274</v>
      </c>
      <c r="E44" s="85" t="s">
        <v>34</v>
      </c>
      <c r="F44" s="85" t="s">
        <v>34</v>
      </c>
      <c r="G44" s="94">
        <f t="shared" si="5"/>
        <v>1326</v>
      </c>
      <c r="H44" s="85" t="s">
        <v>34</v>
      </c>
      <c r="I44" s="94">
        <v>1326</v>
      </c>
      <c r="J44" s="94">
        <f t="shared" si="2"/>
        <v>1326</v>
      </c>
    </row>
    <row r="45" spans="1:10" ht="15" customHeight="1">
      <c r="A45" s="195"/>
      <c r="B45" s="93">
        <v>40994</v>
      </c>
      <c r="C45" s="78" t="s">
        <v>219</v>
      </c>
      <c r="D45" s="77">
        <v>41274</v>
      </c>
      <c r="E45" s="85" t="s">
        <v>34</v>
      </c>
      <c r="F45" s="85" t="s">
        <v>34</v>
      </c>
      <c r="G45" s="94">
        <f t="shared" ref="G45:G46" si="8">I45</f>
        <v>715.2</v>
      </c>
      <c r="H45" s="85" t="s">
        <v>34</v>
      </c>
      <c r="I45" s="94">
        <v>715.2</v>
      </c>
      <c r="J45" s="94">
        <f t="shared" si="2"/>
        <v>715.2</v>
      </c>
    </row>
    <row r="46" spans="1:10">
      <c r="A46" s="195"/>
      <c r="B46" s="93">
        <v>40994</v>
      </c>
      <c r="C46" s="78" t="s">
        <v>220</v>
      </c>
      <c r="D46" s="77">
        <v>41274</v>
      </c>
      <c r="E46" s="85" t="s">
        <v>34</v>
      </c>
      <c r="F46" s="85" t="s">
        <v>34</v>
      </c>
      <c r="G46" s="94">
        <f t="shared" si="8"/>
        <v>344.1</v>
      </c>
      <c r="H46" s="85" t="s">
        <v>34</v>
      </c>
      <c r="I46" s="94">
        <v>344.1</v>
      </c>
      <c r="J46" s="94">
        <f t="shared" si="2"/>
        <v>344.1</v>
      </c>
    </row>
    <row r="47" spans="1:10">
      <c r="A47" s="195"/>
      <c r="B47" s="93">
        <v>40994</v>
      </c>
      <c r="C47" s="78" t="s">
        <v>221</v>
      </c>
      <c r="D47" s="77">
        <v>41274</v>
      </c>
      <c r="E47" s="85" t="s">
        <v>34</v>
      </c>
      <c r="F47" s="85" t="s">
        <v>34</v>
      </c>
      <c r="G47" s="94">
        <f t="shared" ref="G47:G48" si="9">I47</f>
        <v>242.6</v>
      </c>
      <c r="H47" s="85" t="s">
        <v>34</v>
      </c>
      <c r="I47" s="94">
        <v>242.6</v>
      </c>
      <c r="J47" s="94">
        <f t="shared" si="2"/>
        <v>242.6</v>
      </c>
    </row>
    <row r="48" spans="1:10">
      <c r="A48" s="195"/>
      <c r="B48" s="77">
        <v>40907</v>
      </c>
      <c r="C48" s="78" t="s">
        <v>222</v>
      </c>
      <c r="D48" s="77">
        <v>41274</v>
      </c>
      <c r="E48" s="85" t="s">
        <v>34</v>
      </c>
      <c r="F48" s="85" t="s">
        <v>34</v>
      </c>
      <c r="G48" s="94">
        <f t="shared" si="9"/>
        <v>99.9</v>
      </c>
      <c r="H48" s="85" t="s">
        <v>34</v>
      </c>
      <c r="I48" s="94">
        <v>99.9</v>
      </c>
      <c r="J48" s="94">
        <f t="shared" si="2"/>
        <v>99.9</v>
      </c>
    </row>
    <row r="49" spans="1:10" ht="15.75" thickBot="1">
      <c r="A49" s="195"/>
      <c r="B49" s="87">
        <v>40907</v>
      </c>
      <c r="C49" s="88" t="s">
        <v>223</v>
      </c>
      <c r="D49" s="87">
        <v>41274</v>
      </c>
      <c r="E49" s="89" t="s">
        <v>34</v>
      </c>
      <c r="F49" s="89" t="s">
        <v>34</v>
      </c>
      <c r="G49" s="90">
        <f t="shared" si="4"/>
        <v>67.8</v>
      </c>
      <c r="H49" s="89" t="s">
        <v>34</v>
      </c>
      <c r="I49" s="90">
        <v>67.8</v>
      </c>
      <c r="J49" s="90">
        <f t="shared" si="2"/>
        <v>67.8</v>
      </c>
    </row>
    <row r="50" spans="1:10" ht="15.75" thickTop="1">
      <c r="A50" s="196"/>
      <c r="B50" s="197" t="s">
        <v>218</v>
      </c>
      <c r="C50" s="198"/>
      <c r="D50" s="199"/>
      <c r="E50" s="95"/>
      <c r="F50" s="96"/>
      <c r="G50" s="96">
        <f>SUM(G36:G49)</f>
        <v>9110.1</v>
      </c>
      <c r="H50" s="96"/>
      <c r="I50" s="96">
        <f>SUM(I36:I49)</f>
        <v>9110.1</v>
      </c>
      <c r="J50" s="96">
        <f>SUM(J36:J49)</f>
        <v>9110.1</v>
      </c>
    </row>
  </sheetData>
  <mergeCells count="38">
    <mergeCell ref="A2:A4"/>
    <mergeCell ref="B2:D3"/>
    <mergeCell ref="E2:G2"/>
    <mergeCell ref="H2:J2"/>
    <mergeCell ref="E3:E4"/>
    <mergeCell ref="F3:F4"/>
    <mergeCell ref="G3:G4"/>
    <mergeCell ref="H3:I3"/>
    <mergeCell ref="J3:J4"/>
    <mergeCell ref="B20:D20"/>
    <mergeCell ref="B6:J6"/>
    <mergeCell ref="B7:J7"/>
    <mergeCell ref="B8:J8"/>
    <mergeCell ref="B10:D10"/>
    <mergeCell ref="B11:D11"/>
    <mergeCell ref="B16:D16"/>
    <mergeCell ref="B17:D17"/>
    <mergeCell ref="B18:D18"/>
    <mergeCell ref="G12:G13"/>
    <mergeCell ref="I12:I13"/>
    <mergeCell ref="B9:J9"/>
    <mergeCell ref="B12:D13"/>
    <mergeCell ref="A12:A13"/>
    <mergeCell ref="B14:D14"/>
    <mergeCell ref="B15:D15"/>
    <mergeCell ref="J12:J13"/>
    <mergeCell ref="A29:A50"/>
    <mergeCell ref="B50:D50"/>
    <mergeCell ref="B35:D35"/>
    <mergeCell ref="B25:D25"/>
    <mergeCell ref="B21:D21"/>
    <mergeCell ref="B22:D22"/>
    <mergeCell ref="B23:D23"/>
    <mergeCell ref="B24:D24"/>
    <mergeCell ref="B26:D26"/>
    <mergeCell ref="A27:D27"/>
    <mergeCell ref="A28:D28"/>
    <mergeCell ref="B19:D19"/>
  </mergeCells>
  <pageMargins left="0.70866141732283472" right="0.31496062992125984" top="0.35433070866141736" bottom="0.35433070866141736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"/>
  <sheetViews>
    <sheetView workbookViewId="0">
      <selection activeCell="E43" sqref="E43"/>
    </sheetView>
  </sheetViews>
  <sheetFormatPr defaultRowHeight="15"/>
  <cols>
    <col min="1" max="1" width="6.85546875" customWidth="1"/>
    <col min="2" max="2" width="13.140625" customWidth="1"/>
    <col min="3" max="3" width="15.85546875" customWidth="1"/>
    <col min="4" max="4" width="13.7109375" customWidth="1"/>
    <col min="5" max="5" width="9.5703125" customWidth="1"/>
    <col min="6" max="6" width="12.140625" customWidth="1"/>
    <col min="7" max="7" width="20.42578125" customWidth="1"/>
    <col min="8" max="8" width="12.140625" customWidth="1"/>
    <col min="9" max="9" width="16.5703125" customWidth="1"/>
    <col min="10" max="10" width="13.140625" customWidth="1"/>
  </cols>
  <sheetData>
    <row r="2" spans="1:11">
      <c r="A2" s="209" t="s">
        <v>3</v>
      </c>
      <c r="B2" s="209" t="s">
        <v>2</v>
      </c>
      <c r="C2" s="209"/>
      <c r="D2" s="209"/>
      <c r="E2" s="209" t="s">
        <v>0</v>
      </c>
      <c r="F2" s="209"/>
      <c r="G2" s="209"/>
      <c r="H2" s="209" t="s">
        <v>1</v>
      </c>
      <c r="I2" s="209"/>
      <c r="J2" s="209"/>
      <c r="K2" s="1"/>
    </row>
    <row r="3" spans="1:11" ht="53.25" customHeight="1">
      <c r="A3" s="209"/>
      <c r="B3" s="209"/>
      <c r="C3" s="209"/>
      <c r="D3" s="209"/>
      <c r="E3" s="210" t="s">
        <v>7</v>
      </c>
      <c r="F3" s="210" t="s">
        <v>8</v>
      </c>
      <c r="G3" s="210" t="s">
        <v>9</v>
      </c>
      <c r="H3" s="212" t="s">
        <v>10</v>
      </c>
      <c r="I3" s="213"/>
      <c r="J3" s="210" t="s">
        <v>12</v>
      </c>
      <c r="K3" s="1"/>
    </row>
    <row r="4" spans="1:11" ht="27" customHeight="1">
      <c r="A4" s="209"/>
      <c r="B4" s="12" t="s">
        <v>4</v>
      </c>
      <c r="C4" s="12" t="s">
        <v>5</v>
      </c>
      <c r="D4" s="12" t="s">
        <v>6</v>
      </c>
      <c r="E4" s="211"/>
      <c r="F4" s="211"/>
      <c r="G4" s="211"/>
      <c r="H4" s="12" t="s">
        <v>8</v>
      </c>
      <c r="I4" s="12" t="s">
        <v>11</v>
      </c>
      <c r="J4" s="211"/>
      <c r="K4" s="1"/>
    </row>
    <row r="5" spans="1:1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"/>
    </row>
    <row r="6" spans="1:11" ht="22.5" customHeight="1">
      <c r="A6" s="8" t="s">
        <v>24</v>
      </c>
      <c r="B6" s="158" t="s">
        <v>25</v>
      </c>
      <c r="C6" s="159"/>
      <c r="D6" s="159"/>
      <c r="E6" s="159"/>
      <c r="F6" s="159"/>
      <c r="G6" s="159"/>
      <c r="H6" s="159"/>
      <c r="I6" s="159"/>
      <c r="J6" s="160"/>
      <c r="K6" s="1"/>
    </row>
    <row r="7" spans="1:11" ht="19.5" customHeight="1" thickBot="1">
      <c r="A7" s="4"/>
      <c r="B7" s="161" t="s">
        <v>41</v>
      </c>
      <c r="C7" s="162"/>
      <c r="D7" s="162"/>
      <c r="E7" s="162"/>
      <c r="F7" s="162"/>
      <c r="G7" s="162"/>
      <c r="H7" s="162"/>
      <c r="I7" s="162"/>
      <c r="J7" s="163"/>
      <c r="K7" s="1"/>
    </row>
    <row r="8" spans="1:11" ht="21" customHeight="1" thickBot="1">
      <c r="A8" s="7" t="s">
        <v>82</v>
      </c>
      <c r="B8" s="164" t="s">
        <v>83</v>
      </c>
      <c r="C8" s="153"/>
      <c r="D8" s="153"/>
      <c r="E8" s="153"/>
      <c r="F8" s="153"/>
      <c r="G8" s="153"/>
      <c r="H8" s="153"/>
      <c r="I8" s="153"/>
      <c r="J8" s="165"/>
      <c r="K8" s="1"/>
    </row>
    <row r="9" spans="1:11" ht="39.75" customHeight="1">
      <c r="A9" s="10" t="s">
        <v>84</v>
      </c>
      <c r="B9" s="184" t="s">
        <v>85</v>
      </c>
      <c r="C9" s="184"/>
      <c r="D9" s="184"/>
      <c r="E9" s="5" t="s">
        <v>86</v>
      </c>
      <c r="F9" s="51">
        <v>55</v>
      </c>
      <c r="G9" s="66">
        <v>60250.5</v>
      </c>
      <c r="H9" s="65">
        <f>F9</f>
        <v>55</v>
      </c>
      <c r="I9" s="66">
        <v>60250.5</v>
      </c>
      <c r="J9" s="66">
        <f>I9</f>
        <v>60250.5</v>
      </c>
      <c r="K9" s="1"/>
    </row>
    <row r="10" spans="1:11" ht="50.25" customHeight="1" thickBot="1">
      <c r="A10" s="10" t="s">
        <v>87</v>
      </c>
      <c r="B10" s="185" t="s">
        <v>74</v>
      </c>
      <c r="C10" s="185"/>
      <c r="D10" s="185"/>
      <c r="E10" s="5" t="s">
        <v>34</v>
      </c>
      <c r="F10" s="58"/>
      <c r="G10" s="59" t="s">
        <v>34</v>
      </c>
      <c r="H10" s="58"/>
      <c r="I10" s="59" t="s">
        <v>34</v>
      </c>
      <c r="J10" s="59" t="str">
        <f>I10</f>
        <v xml:space="preserve"> -</v>
      </c>
      <c r="K10" s="1"/>
    </row>
    <row r="11" spans="1:11" ht="22.5" customHeight="1" thickBot="1">
      <c r="A11" s="152" t="s">
        <v>88</v>
      </c>
      <c r="B11" s="153"/>
      <c r="C11" s="153"/>
      <c r="D11" s="154"/>
      <c r="E11" s="6"/>
      <c r="F11" s="62"/>
      <c r="G11" s="63">
        <f>SUM(G9:G10)</f>
        <v>60250.5</v>
      </c>
      <c r="H11" s="62"/>
      <c r="I11" s="63">
        <f>SUM(I9:I10)</f>
        <v>60250.5</v>
      </c>
      <c r="J11" s="64">
        <f>SUM(J9:J10)</f>
        <v>60250.5</v>
      </c>
      <c r="K11" s="1"/>
    </row>
    <row r="12" spans="1:11">
      <c r="A12" s="155" t="s">
        <v>22</v>
      </c>
      <c r="B12" s="156"/>
      <c r="C12" s="156"/>
      <c r="D12" s="157"/>
      <c r="E12" s="5"/>
      <c r="F12" s="5"/>
      <c r="G12" s="5"/>
      <c r="H12" s="5"/>
      <c r="I12" s="5"/>
      <c r="J12" s="5"/>
      <c r="K12" s="1"/>
    </row>
    <row r="13" spans="1:11">
      <c r="A13" s="214" t="s">
        <v>224</v>
      </c>
      <c r="B13" s="77">
        <v>40942</v>
      </c>
      <c r="C13" s="78" t="s">
        <v>225</v>
      </c>
      <c r="D13" s="77">
        <v>41157</v>
      </c>
      <c r="E13" s="79" t="s">
        <v>34</v>
      </c>
      <c r="F13" s="79" t="s">
        <v>34</v>
      </c>
      <c r="G13" s="86">
        <f t="shared" ref="G13:G29" si="0">I13</f>
        <v>2446.6999999999998</v>
      </c>
      <c r="H13" s="97" t="str">
        <f>F13</f>
        <v xml:space="preserve"> -</v>
      </c>
      <c r="I13" s="86">
        <v>2446.6999999999998</v>
      </c>
      <c r="J13" s="86">
        <f t="shared" ref="J13:J29" si="1">I13</f>
        <v>2446.6999999999998</v>
      </c>
    </row>
    <row r="14" spans="1:11">
      <c r="A14" s="215"/>
      <c r="B14" s="77">
        <v>40949</v>
      </c>
      <c r="C14" s="78" t="s">
        <v>226</v>
      </c>
      <c r="D14" s="77">
        <v>41135</v>
      </c>
      <c r="E14" s="79" t="s">
        <v>34</v>
      </c>
      <c r="F14" s="79" t="s">
        <v>34</v>
      </c>
      <c r="G14" s="86">
        <f t="shared" si="0"/>
        <v>2233.6</v>
      </c>
      <c r="H14" s="86" t="str">
        <f t="shared" ref="H14:H18" si="2">F14</f>
        <v xml:space="preserve"> -</v>
      </c>
      <c r="I14" s="86">
        <v>2233.6</v>
      </c>
      <c r="J14" s="86">
        <f t="shared" si="1"/>
        <v>2233.6</v>
      </c>
    </row>
    <row r="15" spans="1:11">
      <c r="A15" s="215"/>
      <c r="B15" s="77">
        <v>40949</v>
      </c>
      <c r="C15" s="78" t="s">
        <v>227</v>
      </c>
      <c r="D15" s="77">
        <v>41157</v>
      </c>
      <c r="E15" s="79" t="s">
        <v>34</v>
      </c>
      <c r="F15" s="79" t="s">
        <v>34</v>
      </c>
      <c r="G15" s="86">
        <f t="shared" si="0"/>
        <v>4598.5</v>
      </c>
      <c r="H15" s="86" t="str">
        <f t="shared" si="2"/>
        <v xml:space="preserve"> -</v>
      </c>
      <c r="I15" s="86">
        <v>4598.5</v>
      </c>
      <c r="J15" s="86">
        <f t="shared" si="1"/>
        <v>4598.5</v>
      </c>
    </row>
    <row r="16" spans="1:11">
      <c r="A16" s="215"/>
      <c r="B16" s="77">
        <v>40949</v>
      </c>
      <c r="C16" s="78" t="s">
        <v>228</v>
      </c>
      <c r="D16" s="77">
        <v>41157</v>
      </c>
      <c r="E16" s="79" t="s">
        <v>34</v>
      </c>
      <c r="F16" s="79" t="s">
        <v>34</v>
      </c>
      <c r="G16" s="86">
        <f t="shared" si="0"/>
        <v>7675.5</v>
      </c>
      <c r="H16" s="86" t="str">
        <f t="shared" si="2"/>
        <v xml:space="preserve"> -</v>
      </c>
      <c r="I16" s="86">
        <v>7675.5</v>
      </c>
      <c r="J16" s="86">
        <f t="shared" si="1"/>
        <v>7675.5</v>
      </c>
    </row>
    <row r="17" spans="1:10">
      <c r="A17" s="215"/>
      <c r="B17" s="77">
        <v>40974</v>
      </c>
      <c r="C17" s="78" t="s">
        <v>229</v>
      </c>
      <c r="D17" s="77">
        <v>41157</v>
      </c>
      <c r="E17" s="79" t="s">
        <v>34</v>
      </c>
      <c r="F17" s="79" t="s">
        <v>34</v>
      </c>
      <c r="G17" s="86">
        <f t="shared" si="0"/>
        <v>2845.8</v>
      </c>
      <c r="H17" s="86" t="str">
        <f t="shared" si="2"/>
        <v xml:space="preserve"> -</v>
      </c>
      <c r="I17" s="86">
        <v>2845.8</v>
      </c>
      <c r="J17" s="86">
        <f t="shared" si="1"/>
        <v>2845.8</v>
      </c>
    </row>
    <row r="18" spans="1:10">
      <c r="A18" s="215"/>
      <c r="B18" s="77">
        <v>41099</v>
      </c>
      <c r="C18" s="78" t="s">
        <v>230</v>
      </c>
      <c r="D18" s="77">
        <v>41212</v>
      </c>
      <c r="E18" s="79" t="s">
        <v>34</v>
      </c>
      <c r="F18" s="79" t="s">
        <v>34</v>
      </c>
      <c r="G18" s="94">
        <f t="shared" si="0"/>
        <v>2290</v>
      </c>
      <c r="H18" s="94" t="str">
        <f t="shared" si="2"/>
        <v xml:space="preserve"> -</v>
      </c>
      <c r="I18" s="94">
        <v>2290</v>
      </c>
      <c r="J18" s="94">
        <f t="shared" si="1"/>
        <v>2290</v>
      </c>
    </row>
    <row r="19" spans="1:10">
      <c r="A19" s="215"/>
      <c r="B19" s="77">
        <v>41099</v>
      </c>
      <c r="C19" s="78" t="s">
        <v>231</v>
      </c>
      <c r="D19" s="77">
        <v>41212</v>
      </c>
      <c r="E19" s="79" t="s">
        <v>34</v>
      </c>
      <c r="F19" s="79" t="s">
        <v>34</v>
      </c>
      <c r="G19" s="86">
        <f t="shared" si="0"/>
        <v>1060.0999999999999</v>
      </c>
      <c r="H19" s="85" t="s">
        <v>34</v>
      </c>
      <c r="I19" s="86">
        <v>1060.0999999999999</v>
      </c>
      <c r="J19" s="86">
        <f t="shared" si="1"/>
        <v>1060.0999999999999</v>
      </c>
    </row>
    <row r="20" spans="1:10">
      <c r="A20" s="215"/>
      <c r="B20" s="77">
        <v>41099</v>
      </c>
      <c r="C20" s="78" t="s">
        <v>232</v>
      </c>
      <c r="D20" s="77">
        <v>41212</v>
      </c>
      <c r="E20" s="79" t="s">
        <v>34</v>
      </c>
      <c r="F20" s="79" t="s">
        <v>34</v>
      </c>
      <c r="G20" s="94">
        <f t="shared" si="0"/>
        <v>1382.9</v>
      </c>
      <c r="H20" s="85" t="s">
        <v>34</v>
      </c>
      <c r="I20" s="94">
        <v>1382.9</v>
      </c>
      <c r="J20" s="94">
        <f t="shared" si="1"/>
        <v>1382.9</v>
      </c>
    </row>
    <row r="21" spans="1:10">
      <c r="A21" s="215"/>
      <c r="B21" s="77">
        <v>41099</v>
      </c>
      <c r="C21" s="78" t="s">
        <v>233</v>
      </c>
      <c r="D21" s="77">
        <v>41212</v>
      </c>
      <c r="E21" s="79" t="s">
        <v>34</v>
      </c>
      <c r="F21" s="79" t="s">
        <v>34</v>
      </c>
      <c r="G21" s="94">
        <f t="shared" si="0"/>
        <v>2081.1999999999998</v>
      </c>
      <c r="H21" s="85" t="s">
        <v>34</v>
      </c>
      <c r="I21" s="94">
        <v>2081.1999999999998</v>
      </c>
      <c r="J21" s="94">
        <f t="shared" si="1"/>
        <v>2081.1999999999998</v>
      </c>
    </row>
    <row r="22" spans="1:10">
      <c r="A22" s="215"/>
      <c r="B22" s="77">
        <v>41099</v>
      </c>
      <c r="C22" s="78" t="s">
        <v>234</v>
      </c>
      <c r="D22" s="77">
        <v>41151</v>
      </c>
      <c r="E22" s="79" t="s">
        <v>34</v>
      </c>
      <c r="F22" s="79" t="s">
        <v>34</v>
      </c>
      <c r="G22" s="94">
        <f t="shared" si="0"/>
        <v>1020.6</v>
      </c>
      <c r="H22" s="85" t="s">
        <v>34</v>
      </c>
      <c r="I22" s="94">
        <v>1020.6</v>
      </c>
      <c r="J22" s="94">
        <f t="shared" si="1"/>
        <v>1020.6</v>
      </c>
    </row>
    <row r="23" spans="1:10">
      <c r="A23" s="215"/>
      <c r="B23" s="93">
        <v>41211</v>
      </c>
      <c r="C23" s="78" t="s">
        <v>236</v>
      </c>
      <c r="D23" s="77">
        <v>41274</v>
      </c>
      <c r="E23" s="79" t="s">
        <v>34</v>
      </c>
      <c r="F23" s="79" t="s">
        <v>34</v>
      </c>
      <c r="G23" s="94">
        <f t="shared" si="0"/>
        <v>1125</v>
      </c>
      <c r="H23" s="85" t="s">
        <v>34</v>
      </c>
      <c r="I23" s="94">
        <v>1125</v>
      </c>
      <c r="J23" s="94">
        <f t="shared" si="1"/>
        <v>1125</v>
      </c>
    </row>
    <row r="24" spans="1:10">
      <c r="A24" s="215"/>
      <c r="B24" s="93">
        <v>41188</v>
      </c>
      <c r="C24" s="78" t="s">
        <v>237</v>
      </c>
      <c r="D24" s="77">
        <v>41274</v>
      </c>
      <c r="E24" s="79" t="s">
        <v>34</v>
      </c>
      <c r="F24" s="79" t="s">
        <v>34</v>
      </c>
      <c r="G24" s="94">
        <f t="shared" si="0"/>
        <v>4230</v>
      </c>
      <c r="H24" s="85" t="s">
        <v>34</v>
      </c>
      <c r="I24" s="94">
        <v>4230</v>
      </c>
      <c r="J24" s="94">
        <f t="shared" si="1"/>
        <v>4230</v>
      </c>
    </row>
    <row r="25" spans="1:10">
      <c r="A25" s="215"/>
      <c r="B25" s="93">
        <v>41188</v>
      </c>
      <c r="C25" s="78" t="s">
        <v>238</v>
      </c>
      <c r="D25" s="77">
        <v>41274</v>
      </c>
      <c r="E25" s="79" t="s">
        <v>34</v>
      </c>
      <c r="F25" s="79" t="s">
        <v>34</v>
      </c>
      <c r="G25" s="94">
        <f t="shared" si="0"/>
        <v>6181.3</v>
      </c>
      <c r="H25" s="85" t="s">
        <v>34</v>
      </c>
      <c r="I25" s="94">
        <v>6181.3</v>
      </c>
      <c r="J25" s="94">
        <f t="shared" si="1"/>
        <v>6181.3</v>
      </c>
    </row>
    <row r="26" spans="1:10">
      <c r="A26" s="215"/>
      <c r="B26" s="93">
        <v>41188</v>
      </c>
      <c r="C26" s="78" t="s">
        <v>239</v>
      </c>
      <c r="D26" s="77">
        <v>41274</v>
      </c>
      <c r="E26" s="79" t="s">
        <v>34</v>
      </c>
      <c r="F26" s="79" t="s">
        <v>34</v>
      </c>
      <c r="G26" s="94">
        <f t="shared" si="0"/>
        <v>2739.1</v>
      </c>
      <c r="H26" s="85" t="s">
        <v>34</v>
      </c>
      <c r="I26" s="94">
        <v>2739.1</v>
      </c>
      <c r="J26" s="94">
        <f t="shared" si="1"/>
        <v>2739.1</v>
      </c>
    </row>
    <row r="27" spans="1:10">
      <c r="A27" s="215"/>
      <c r="B27" s="93">
        <v>41188</v>
      </c>
      <c r="C27" s="78" t="s">
        <v>240</v>
      </c>
      <c r="D27" s="77">
        <v>41274</v>
      </c>
      <c r="E27" s="79" t="s">
        <v>34</v>
      </c>
      <c r="F27" s="79" t="s">
        <v>34</v>
      </c>
      <c r="G27" s="94">
        <f t="shared" si="0"/>
        <v>7816.3</v>
      </c>
      <c r="H27" s="85" t="s">
        <v>34</v>
      </c>
      <c r="I27" s="94">
        <v>7816.3</v>
      </c>
      <c r="J27" s="94">
        <f t="shared" si="1"/>
        <v>7816.3</v>
      </c>
    </row>
    <row r="28" spans="1:10">
      <c r="A28" s="215"/>
      <c r="B28" s="93">
        <v>41188</v>
      </c>
      <c r="C28" s="78" t="s">
        <v>241</v>
      </c>
      <c r="D28" s="77">
        <v>41274</v>
      </c>
      <c r="E28" s="79" t="s">
        <v>34</v>
      </c>
      <c r="F28" s="79" t="s">
        <v>34</v>
      </c>
      <c r="G28" s="94">
        <f t="shared" si="0"/>
        <v>2755</v>
      </c>
      <c r="H28" s="85" t="s">
        <v>34</v>
      </c>
      <c r="I28" s="94">
        <v>2755</v>
      </c>
      <c r="J28" s="94">
        <f t="shared" si="1"/>
        <v>2755</v>
      </c>
    </row>
    <row r="29" spans="1:10" ht="15.75" thickBot="1">
      <c r="A29" s="215"/>
      <c r="B29" s="87">
        <v>41188</v>
      </c>
      <c r="C29" s="88" t="s">
        <v>242</v>
      </c>
      <c r="D29" s="87">
        <v>41274</v>
      </c>
      <c r="E29" s="88" t="s">
        <v>34</v>
      </c>
      <c r="F29" s="88" t="s">
        <v>34</v>
      </c>
      <c r="G29" s="90">
        <f t="shared" si="0"/>
        <v>7768.9</v>
      </c>
      <c r="H29" s="89" t="s">
        <v>34</v>
      </c>
      <c r="I29" s="90">
        <v>7768.9</v>
      </c>
      <c r="J29" s="90">
        <f t="shared" si="1"/>
        <v>7768.9</v>
      </c>
    </row>
    <row r="30" spans="1:10" ht="15.75" thickTop="1">
      <c r="A30" s="216"/>
      <c r="B30" s="197" t="s">
        <v>252</v>
      </c>
      <c r="C30" s="198"/>
      <c r="D30" s="199"/>
      <c r="E30" s="95"/>
      <c r="F30" s="96"/>
      <c r="G30" s="96">
        <f>SUM(G13:G29)</f>
        <v>60250.5</v>
      </c>
      <c r="H30" s="96"/>
      <c r="I30" s="96">
        <f>SUM(I13:I29)</f>
        <v>60250.5</v>
      </c>
      <c r="J30" s="96">
        <f>SUM(J13:J29)</f>
        <v>60250.5</v>
      </c>
    </row>
  </sheetData>
  <mergeCells count="18">
    <mergeCell ref="A13:A30"/>
    <mergeCell ref="B30:D30"/>
    <mergeCell ref="A2:A4"/>
    <mergeCell ref="B2:D3"/>
    <mergeCell ref="E2:G2"/>
    <mergeCell ref="A11:D11"/>
    <mergeCell ref="A12:D12"/>
    <mergeCell ref="B10:D10"/>
    <mergeCell ref="B6:J6"/>
    <mergeCell ref="B7:J7"/>
    <mergeCell ref="B8:J8"/>
    <mergeCell ref="B9:D9"/>
    <mergeCell ref="H2:J2"/>
    <mergeCell ref="E3:E4"/>
    <mergeCell ref="F3:F4"/>
    <mergeCell ref="G3:G4"/>
    <mergeCell ref="H3:I3"/>
    <mergeCell ref="J3:J4"/>
  </mergeCells>
  <pageMargins left="0.70866141732283472" right="0.31496062992125984" top="0.35433070866141736" bottom="0.35433070866141736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workbookViewId="0">
      <selection activeCell="M13" sqref="M13"/>
    </sheetView>
  </sheetViews>
  <sheetFormatPr defaultRowHeight="15"/>
  <cols>
    <col min="1" max="1" width="6.85546875" customWidth="1"/>
    <col min="2" max="2" width="13.140625" customWidth="1"/>
    <col min="3" max="3" width="15.85546875" customWidth="1"/>
    <col min="4" max="4" width="13.7109375" customWidth="1"/>
    <col min="5" max="5" width="9.5703125" customWidth="1"/>
    <col min="6" max="6" width="12.140625" customWidth="1"/>
    <col min="7" max="7" width="20.42578125" customWidth="1"/>
    <col min="8" max="8" width="12.140625" customWidth="1"/>
    <col min="9" max="9" width="16.5703125" customWidth="1"/>
    <col min="10" max="10" width="13.140625" customWidth="1"/>
  </cols>
  <sheetData>
    <row r="2" spans="1:11">
      <c r="A2" s="209" t="s">
        <v>3</v>
      </c>
      <c r="B2" s="209" t="s">
        <v>2</v>
      </c>
      <c r="C2" s="209"/>
      <c r="D2" s="209"/>
      <c r="E2" s="209" t="s">
        <v>0</v>
      </c>
      <c r="F2" s="209"/>
      <c r="G2" s="209"/>
      <c r="H2" s="209" t="s">
        <v>1</v>
      </c>
      <c r="I2" s="209"/>
      <c r="J2" s="209"/>
      <c r="K2" s="1"/>
    </row>
    <row r="3" spans="1:11" ht="53.25" customHeight="1">
      <c r="A3" s="209"/>
      <c r="B3" s="209"/>
      <c r="C3" s="209"/>
      <c r="D3" s="209"/>
      <c r="E3" s="210" t="s">
        <v>7</v>
      </c>
      <c r="F3" s="210" t="s">
        <v>8</v>
      </c>
      <c r="G3" s="210" t="s">
        <v>9</v>
      </c>
      <c r="H3" s="212" t="s">
        <v>10</v>
      </c>
      <c r="I3" s="213"/>
      <c r="J3" s="210" t="s">
        <v>12</v>
      </c>
      <c r="K3" s="1"/>
    </row>
    <row r="4" spans="1:11" ht="27" customHeight="1">
      <c r="A4" s="209"/>
      <c r="B4" s="12" t="s">
        <v>4</v>
      </c>
      <c r="C4" s="12" t="s">
        <v>5</v>
      </c>
      <c r="D4" s="12" t="s">
        <v>6</v>
      </c>
      <c r="E4" s="211"/>
      <c r="F4" s="211"/>
      <c r="G4" s="211"/>
      <c r="H4" s="12" t="s">
        <v>8</v>
      </c>
      <c r="I4" s="12" t="s">
        <v>11</v>
      </c>
      <c r="J4" s="211"/>
      <c r="K4" s="1"/>
    </row>
    <row r="5" spans="1:1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"/>
    </row>
    <row r="6" spans="1:11" ht="20.25" customHeight="1">
      <c r="A6" s="8" t="s">
        <v>24</v>
      </c>
      <c r="B6" s="158" t="s">
        <v>25</v>
      </c>
      <c r="C6" s="159"/>
      <c r="D6" s="159"/>
      <c r="E6" s="159"/>
      <c r="F6" s="159"/>
      <c r="G6" s="159"/>
      <c r="H6" s="159"/>
      <c r="I6" s="159"/>
      <c r="J6" s="160"/>
      <c r="K6" s="1"/>
    </row>
    <row r="7" spans="1:11" ht="19.5" customHeight="1" thickBot="1">
      <c r="A7" s="4"/>
      <c r="B7" s="161" t="s">
        <v>41</v>
      </c>
      <c r="C7" s="162"/>
      <c r="D7" s="162"/>
      <c r="E7" s="162"/>
      <c r="F7" s="162"/>
      <c r="G7" s="162"/>
      <c r="H7" s="162"/>
      <c r="I7" s="162"/>
      <c r="J7" s="163"/>
      <c r="K7" s="1"/>
    </row>
    <row r="8" spans="1:11" ht="22.5" customHeight="1" thickBot="1">
      <c r="A8" s="7" t="s">
        <v>89</v>
      </c>
      <c r="B8" s="164" t="s">
        <v>90</v>
      </c>
      <c r="C8" s="153"/>
      <c r="D8" s="153"/>
      <c r="E8" s="153"/>
      <c r="F8" s="153"/>
      <c r="G8" s="153"/>
      <c r="H8" s="153"/>
      <c r="I8" s="153"/>
      <c r="J8" s="165"/>
    </row>
    <row r="9" spans="1:11" ht="114.75" customHeight="1">
      <c r="A9" s="10" t="s">
        <v>91</v>
      </c>
      <c r="B9" s="184" t="s">
        <v>92</v>
      </c>
      <c r="C9" s="184"/>
      <c r="D9" s="184"/>
      <c r="E9" s="5" t="s">
        <v>38</v>
      </c>
      <c r="F9" s="70"/>
      <c r="G9" s="66">
        <f>SUM(G10,G15)</f>
        <v>2210.9399999999996</v>
      </c>
      <c r="H9" s="65"/>
      <c r="I9" s="66">
        <f>SUM(I10,I15)</f>
        <v>2210.9399999999996</v>
      </c>
      <c r="J9" s="66">
        <f>I9</f>
        <v>2210.9399999999996</v>
      </c>
    </row>
    <row r="10" spans="1:11" ht="39" customHeight="1">
      <c r="A10" s="191" t="s">
        <v>93</v>
      </c>
      <c r="B10" s="184" t="s">
        <v>94</v>
      </c>
      <c r="C10" s="184"/>
      <c r="D10" s="184"/>
      <c r="E10" s="5" t="s">
        <v>38</v>
      </c>
      <c r="F10" s="70">
        <f>80+24+17</f>
        <v>121</v>
      </c>
      <c r="G10" s="66">
        <v>2123.3159999999998</v>
      </c>
      <c r="H10" s="70">
        <f>80+24+17</f>
        <v>121</v>
      </c>
      <c r="I10" s="66">
        <v>2123.3159999999998</v>
      </c>
      <c r="J10" s="66">
        <f>I10</f>
        <v>2123.3159999999998</v>
      </c>
    </row>
    <row r="11" spans="1:11" ht="15" customHeight="1">
      <c r="A11" s="220"/>
      <c r="B11" s="77">
        <v>40882</v>
      </c>
      <c r="C11" s="78" t="s">
        <v>243</v>
      </c>
      <c r="D11" s="77">
        <v>41274</v>
      </c>
      <c r="E11" s="79" t="s">
        <v>38</v>
      </c>
      <c r="F11" s="80">
        <f>H11</f>
        <v>80</v>
      </c>
      <c r="G11" s="81">
        <f>I11</f>
        <v>1872.5</v>
      </c>
      <c r="H11" s="80">
        <v>80</v>
      </c>
      <c r="I11" s="81">
        <v>1872.5</v>
      </c>
      <c r="J11" s="81">
        <f>I11</f>
        <v>1872.5</v>
      </c>
    </row>
    <row r="12" spans="1:11" ht="15" customHeight="1">
      <c r="A12" s="220"/>
      <c r="B12" s="77">
        <v>40882</v>
      </c>
      <c r="C12" s="78" t="s">
        <v>244</v>
      </c>
      <c r="D12" s="77">
        <v>41274</v>
      </c>
      <c r="E12" s="79" t="s">
        <v>38</v>
      </c>
      <c r="F12" s="80">
        <f>H12</f>
        <v>24</v>
      </c>
      <c r="G12" s="81">
        <f t="shared" ref="G12:G13" si="0">I12</f>
        <v>189.2</v>
      </c>
      <c r="H12" s="80">
        <v>24</v>
      </c>
      <c r="I12" s="81">
        <v>189.2</v>
      </c>
      <c r="J12" s="81">
        <f t="shared" ref="J12:J13" si="1">I12</f>
        <v>189.2</v>
      </c>
    </row>
    <row r="13" spans="1:11" ht="15" customHeight="1">
      <c r="A13" s="192"/>
      <c r="B13" s="77">
        <v>41214</v>
      </c>
      <c r="C13" s="78" t="s">
        <v>245</v>
      </c>
      <c r="D13" s="77">
        <v>41274</v>
      </c>
      <c r="E13" s="79" t="s">
        <v>38</v>
      </c>
      <c r="F13" s="80">
        <f>H13</f>
        <v>17</v>
      </c>
      <c r="G13" s="81">
        <f t="shared" si="0"/>
        <v>61.6</v>
      </c>
      <c r="H13" s="80">
        <v>17</v>
      </c>
      <c r="I13" s="81">
        <v>61.6</v>
      </c>
      <c r="J13" s="81">
        <f t="shared" si="1"/>
        <v>61.6</v>
      </c>
    </row>
    <row r="14" spans="1:11" ht="41.25" customHeight="1">
      <c r="A14" s="10" t="s">
        <v>95</v>
      </c>
      <c r="B14" s="184" t="s">
        <v>96</v>
      </c>
      <c r="C14" s="184"/>
      <c r="D14" s="184"/>
      <c r="E14" s="5" t="s">
        <v>38</v>
      </c>
      <c r="F14" s="70"/>
      <c r="G14" s="66" t="s">
        <v>34</v>
      </c>
      <c r="H14" s="65"/>
      <c r="I14" s="66" t="s">
        <v>34</v>
      </c>
      <c r="J14" s="66" t="s">
        <v>34</v>
      </c>
    </row>
    <row r="15" spans="1:11" ht="52.5" customHeight="1">
      <c r="A15" s="191" t="s">
        <v>97</v>
      </c>
      <c r="B15" s="184" t="s">
        <v>98</v>
      </c>
      <c r="C15" s="184"/>
      <c r="D15" s="184"/>
      <c r="E15" s="5" t="s">
        <v>38</v>
      </c>
      <c r="F15" s="71">
        <f>10+1</f>
        <v>11</v>
      </c>
      <c r="G15" s="66">
        <f>74.88+12.744</f>
        <v>87.623999999999995</v>
      </c>
      <c r="H15" s="71">
        <f>10+1</f>
        <v>11</v>
      </c>
      <c r="I15" s="66">
        <f>74.88+12.744</f>
        <v>87.623999999999995</v>
      </c>
      <c r="J15" s="66">
        <f>I15</f>
        <v>87.623999999999995</v>
      </c>
    </row>
    <row r="16" spans="1:11" ht="15" customHeight="1">
      <c r="A16" s="220"/>
      <c r="B16" s="77">
        <v>40909</v>
      </c>
      <c r="C16" s="78" t="s">
        <v>246</v>
      </c>
      <c r="D16" s="77">
        <v>41274</v>
      </c>
      <c r="E16" s="79" t="s">
        <v>38</v>
      </c>
      <c r="F16" s="80">
        <f>H16</f>
        <v>10</v>
      </c>
      <c r="G16" s="81">
        <f>I16</f>
        <v>74.900000000000006</v>
      </c>
      <c r="H16" s="80">
        <v>10</v>
      </c>
      <c r="I16" s="81">
        <v>74.900000000000006</v>
      </c>
      <c r="J16" s="81">
        <f>I16</f>
        <v>74.900000000000006</v>
      </c>
    </row>
    <row r="17" spans="1:10" ht="15" customHeight="1">
      <c r="A17" s="192"/>
      <c r="B17" s="77">
        <v>41214</v>
      </c>
      <c r="C17" s="78">
        <v>113</v>
      </c>
      <c r="D17" s="77">
        <v>41274</v>
      </c>
      <c r="E17" s="79" t="s">
        <v>38</v>
      </c>
      <c r="F17" s="80">
        <f>H17</f>
        <v>1</v>
      </c>
      <c r="G17" s="81">
        <f>I17</f>
        <v>12.7</v>
      </c>
      <c r="H17" s="80">
        <v>1</v>
      </c>
      <c r="I17" s="81">
        <v>12.7</v>
      </c>
      <c r="J17" s="81">
        <f>I17</f>
        <v>12.7</v>
      </c>
    </row>
    <row r="18" spans="1:10" ht="64.5" customHeight="1">
      <c r="A18" s="191" t="s">
        <v>99</v>
      </c>
      <c r="B18" s="185" t="s">
        <v>100</v>
      </c>
      <c r="C18" s="185"/>
      <c r="D18" s="185"/>
      <c r="E18" s="177" t="s">
        <v>101</v>
      </c>
      <c r="F18" s="218">
        <v>3</v>
      </c>
      <c r="G18" s="193">
        <v>1505</v>
      </c>
      <c r="H18" s="218">
        <v>3</v>
      </c>
      <c r="I18" s="193">
        <v>1505</v>
      </c>
      <c r="J18" s="193">
        <f>I18</f>
        <v>1505</v>
      </c>
    </row>
    <row r="19" spans="1:10" ht="15" customHeight="1">
      <c r="A19" s="192"/>
      <c r="B19" s="77">
        <v>41169</v>
      </c>
      <c r="C19" s="78" t="s">
        <v>247</v>
      </c>
      <c r="D19" s="77">
        <v>41274</v>
      </c>
      <c r="E19" s="178"/>
      <c r="F19" s="188"/>
      <c r="G19" s="190"/>
      <c r="H19" s="188"/>
      <c r="I19" s="190"/>
      <c r="J19" s="190"/>
    </row>
    <row r="20" spans="1:10" ht="29.25" customHeight="1">
      <c r="A20" s="16" t="s">
        <v>104</v>
      </c>
      <c r="B20" s="185" t="s">
        <v>102</v>
      </c>
      <c r="C20" s="185"/>
      <c r="D20" s="185"/>
      <c r="E20" s="2" t="s">
        <v>101</v>
      </c>
      <c r="F20" s="58"/>
      <c r="G20" s="59" t="s">
        <v>34</v>
      </c>
      <c r="H20" s="58"/>
      <c r="I20" s="59" t="s">
        <v>34</v>
      </c>
      <c r="J20" s="59" t="s">
        <v>34</v>
      </c>
    </row>
    <row r="21" spans="1:10" ht="39.75" customHeight="1">
      <c r="A21" s="191" t="s">
        <v>103</v>
      </c>
      <c r="B21" s="185" t="s">
        <v>105</v>
      </c>
      <c r="C21" s="185"/>
      <c r="D21" s="185"/>
      <c r="E21" s="2" t="s">
        <v>21</v>
      </c>
      <c r="F21" s="72">
        <f>37.5+35.5</f>
        <v>73</v>
      </c>
      <c r="G21" s="217">
        <f>I21</f>
        <v>156.88499999999999</v>
      </c>
      <c r="H21" s="73">
        <f>F21</f>
        <v>73</v>
      </c>
      <c r="I21" s="217">
        <v>156.88499999999999</v>
      </c>
      <c r="J21" s="217">
        <f>I21</f>
        <v>156.88499999999999</v>
      </c>
    </row>
    <row r="22" spans="1:10" ht="37.5" customHeight="1">
      <c r="A22" s="220"/>
      <c r="B22" s="185"/>
      <c r="C22" s="185"/>
      <c r="D22" s="185"/>
      <c r="E22" s="2" t="s">
        <v>38</v>
      </c>
      <c r="F22" s="74">
        <v>2</v>
      </c>
      <c r="G22" s="217"/>
      <c r="H22" s="58">
        <v>2</v>
      </c>
      <c r="I22" s="217"/>
      <c r="J22" s="217"/>
    </row>
    <row r="23" spans="1:10" ht="15" customHeight="1">
      <c r="A23" s="220"/>
      <c r="B23" s="77">
        <v>40973</v>
      </c>
      <c r="C23" s="78" t="s">
        <v>248</v>
      </c>
      <c r="D23" s="77">
        <v>41274</v>
      </c>
      <c r="E23" s="79" t="s">
        <v>38</v>
      </c>
      <c r="F23" s="80">
        <f t="shared" ref="F23:F24" si="2">H23</f>
        <v>1</v>
      </c>
      <c r="G23" s="81">
        <f t="shared" ref="G23:G24" si="3">I23</f>
        <v>56.9</v>
      </c>
      <c r="H23" s="80">
        <v>1</v>
      </c>
      <c r="I23" s="81">
        <v>56.9</v>
      </c>
      <c r="J23" s="81">
        <f t="shared" ref="J23:J27" si="4">I23</f>
        <v>56.9</v>
      </c>
    </row>
    <row r="24" spans="1:10" ht="15" customHeight="1">
      <c r="A24" s="192"/>
      <c r="B24" s="77">
        <v>41065</v>
      </c>
      <c r="C24" s="78" t="s">
        <v>249</v>
      </c>
      <c r="D24" s="77">
        <v>41274</v>
      </c>
      <c r="E24" s="79" t="s">
        <v>38</v>
      </c>
      <c r="F24" s="80">
        <f t="shared" si="2"/>
        <v>1</v>
      </c>
      <c r="G24" s="81">
        <f t="shared" si="3"/>
        <v>100</v>
      </c>
      <c r="H24" s="80">
        <v>1</v>
      </c>
      <c r="I24" s="81">
        <v>100</v>
      </c>
      <c r="J24" s="81">
        <f t="shared" si="4"/>
        <v>100</v>
      </c>
    </row>
    <row r="25" spans="1:10" ht="27.75" customHeight="1">
      <c r="A25" s="191" t="s">
        <v>106</v>
      </c>
      <c r="B25" s="185" t="s">
        <v>107</v>
      </c>
      <c r="C25" s="185"/>
      <c r="D25" s="185"/>
      <c r="E25" s="5" t="s">
        <v>38</v>
      </c>
      <c r="F25" s="75">
        <v>23</v>
      </c>
      <c r="G25" s="59">
        <v>138.80000000000001</v>
      </c>
      <c r="H25" s="74">
        <f>F25</f>
        <v>23</v>
      </c>
      <c r="I25" s="59">
        <v>138.80000000000001</v>
      </c>
      <c r="J25" s="59">
        <f>I25</f>
        <v>138.80000000000001</v>
      </c>
    </row>
    <row r="26" spans="1:10" ht="15" customHeight="1">
      <c r="A26" s="220"/>
      <c r="B26" s="77">
        <v>41145</v>
      </c>
      <c r="C26" s="106" t="s">
        <v>250</v>
      </c>
      <c r="D26" s="77">
        <v>41274</v>
      </c>
      <c r="E26" s="79" t="s">
        <v>38</v>
      </c>
      <c r="F26" s="80">
        <f t="shared" ref="F26:F27" si="5">H26</f>
        <v>23</v>
      </c>
      <c r="G26" s="81">
        <f t="shared" ref="G26:G27" si="6">I26</f>
        <v>69.5</v>
      </c>
      <c r="H26" s="80">
        <v>23</v>
      </c>
      <c r="I26" s="81">
        <v>69.5</v>
      </c>
      <c r="J26" s="81">
        <f t="shared" si="4"/>
        <v>69.5</v>
      </c>
    </row>
    <row r="27" spans="1:10" ht="15" customHeight="1">
      <c r="A27" s="192"/>
      <c r="B27" s="77">
        <v>41145</v>
      </c>
      <c r="C27" s="106" t="s">
        <v>251</v>
      </c>
      <c r="D27" s="77">
        <v>41274</v>
      </c>
      <c r="E27" s="79" t="s">
        <v>38</v>
      </c>
      <c r="F27" s="80">
        <f t="shared" si="5"/>
        <v>23</v>
      </c>
      <c r="G27" s="81">
        <f t="shared" si="6"/>
        <v>69.3</v>
      </c>
      <c r="H27" s="80">
        <v>23</v>
      </c>
      <c r="I27" s="81">
        <v>69.3</v>
      </c>
      <c r="J27" s="81">
        <f t="shared" si="4"/>
        <v>69.3</v>
      </c>
    </row>
    <row r="28" spans="1:10" ht="91.5" customHeight="1" thickBot="1">
      <c r="A28" s="14" t="s">
        <v>108</v>
      </c>
      <c r="B28" s="219" t="s">
        <v>110</v>
      </c>
      <c r="C28" s="219"/>
      <c r="D28" s="219"/>
      <c r="E28" s="15" t="s">
        <v>34</v>
      </c>
      <c r="F28" s="76"/>
      <c r="G28" s="68" t="s">
        <v>34</v>
      </c>
      <c r="H28" s="76"/>
      <c r="I28" s="68" t="s">
        <v>34</v>
      </c>
      <c r="J28" s="68" t="s">
        <v>34</v>
      </c>
    </row>
    <row r="29" spans="1:10" ht="22.5" customHeight="1" thickBot="1">
      <c r="A29" s="152" t="s">
        <v>109</v>
      </c>
      <c r="B29" s="153"/>
      <c r="C29" s="153"/>
      <c r="D29" s="154"/>
      <c r="E29" s="6"/>
      <c r="F29" s="62"/>
      <c r="G29" s="63">
        <f>SUM(G9,G18,G21,G25)</f>
        <v>4011.625</v>
      </c>
      <c r="H29" s="62"/>
      <c r="I29" s="63">
        <f>SUM(I9,I18,I21,I25)</f>
        <v>4011.625</v>
      </c>
      <c r="J29" s="64">
        <f>I29</f>
        <v>4011.625</v>
      </c>
    </row>
    <row r="30" spans="1:10">
      <c r="A30" s="155" t="s">
        <v>22</v>
      </c>
      <c r="B30" s="156"/>
      <c r="C30" s="156"/>
      <c r="D30" s="157"/>
      <c r="E30" s="5"/>
      <c r="F30" s="5"/>
      <c r="G30" s="5"/>
      <c r="H30" s="5"/>
      <c r="I30" s="5"/>
      <c r="J30" s="5"/>
    </row>
  </sheetData>
  <mergeCells count="37">
    <mergeCell ref="B6:J6"/>
    <mergeCell ref="B7:J7"/>
    <mergeCell ref="A2:A4"/>
    <mergeCell ref="B2:D3"/>
    <mergeCell ref="E2:G2"/>
    <mergeCell ref="H2:J2"/>
    <mergeCell ref="E3:E4"/>
    <mergeCell ref="F3:F4"/>
    <mergeCell ref="G3:G4"/>
    <mergeCell ref="H3:I3"/>
    <mergeCell ref="J3:J4"/>
    <mergeCell ref="A29:D29"/>
    <mergeCell ref="A30:D30"/>
    <mergeCell ref="B10:D10"/>
    <mergeCell ref="B14:D14"/>
    <mergeCell ref="B15:D15"/>
    <mergeCell ref="B20:D20"/>
    <mergeCell ref="B28:D28"/>
    <mergeCell ref="A10:A13"/>
    <mergeCell ref="A15:A17"/>
    <mergeCell ref="A18:A19"/>
    <mergeCell ref="A21:A24"/>
    <mergeCell ref="A25:A27"/>
    <mergeCell ref="J21:J22"/>
    <mergeCell ref="B25:D25"/>
    <mergeCell ref="B8:J8"/>
    <mergeCell ref="B9:D9"/>
    <mergeCell ref="B18:D18"/>
    <mergeCell ref="B21:D22"/>
    <mergeCell ref="G21:G22"/>
    <mergeCell ref="I21:I22"/>
    <mergeCell ref="E18:E19"/>
    <mergeCell ref="F18:F19"/>
    <mergeCell ref="G18:G19"/>
    <mergeCell ref="H18:H19"/>
    <mergeCell ref="I18:I19"/>
    <mergeCell ref="J18:J19"/>
  </mergeCells>
  <pageMargins left="0.70866141732283472" right="0.31496062992125984" top="0.35433070866141736" bottom="0.35433070866141736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topLeftCell="A6" workbookViewId="0">
      <selection activeCell="M19" sqref="M19"/>
    </sheetView>
  </sheetViews>
  <sheetFormatPr defaultRowHeight="15"/>
  <cols>
    <col min="1" max="1" width="6.85546875" customWidth="1"/>
    <col min="2" max="2" width="13.140625" customWidth="1"/>
    <col min="3" max="3" width="15.85546875" customWidth="1"/>
    <col min="4" max="4" width="13.7109375" customWidth="1"/>
    <col min="5" max="5" width="9.5703125" customWidth="1"/>
    <col min="6" max="6" width="12.140625" customWidth="1"/>
    <col min="7" max="7" width="20.42578125" customWidth="1"/>
    <col min="8" max="8" width="12.140625" customWidth="1"/>
    <col min="9" max="9" width="16.5703125" customWidth="1"/>
    <col min="10" max="10" width="13.140625" customWidth="1"/>
  </cols>
  <sheetData>
    <row r="2" spans="1:11">
      <c r="A2" s="209" t="s">
        <v>3</v>
      </c>
      <c r="B2" s="209" t="s">
        <v>2</v>
      </c>
      <c r="C2" s="209"/>
      <c r="D2" s="209"/>
      <c r="E2" s="209" t="s">
        <v>0</v>
      </c>
      <c r="F2" s="209"/>
      <c r="G2" s="209"/>
      <c r="H2" s="209" t="s">
        <v>1</v>
      </c>
      <c r="I2" s="209"/>
      <c r="J2" s="209"/>
      <c r="K2" s="1"/>
    </row>
    <row r="3" spans="1:11" ht="53.25" customHeight="1">
      <c r="A3" s="209"/>
      <c r="B3" s="209"/>
      <c r="C3" s="209"/>
      <c r="D3" s="209"/>
      <c r="E3" s="210" t="s">
        <v>7</v>
      </c>
      <c r="F3" s="210" t="s">
        <v>8</v>
      </c>
      <c r="G3" s="210" t="s">
        <v>9</v>
      </c>
      <c r="H3" s="212" t="s">
        <v>10</v>
      </c>
      <c r="I3" s="213"/>
      <c r="J3" s="210" t="s">
        <v>12</v>
      </c>
      <c r="K3" s="1"/>
    </row>
    <row r="4" spans="1:11" ht="27" customHeight="1">
      <c r="A4" s="209"/>
      <c r="B4" s="12" t="s">
        <v>4</v>
      </c>
      <c r="C4" s="12" t="s">
        <v>5</v>
      </c>
      <c r="D4" s="12" t="s">
        <v>6</v>
      </c>
      <c r="E4" s="211"/>
      <c r="F4" s="211"/>
      <c r="G4" s="211"/>
      <c r="H4" s="12" t="s">
        <v>8</v>
      </c>
      <c r="I4" s="12" t="s">
        <v>11</v>
      </c>
      <c r="J4" s="211"/>
      <c r="K4" s="1"/>
    </row>
    <row r="5" spans="1:1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"/>
    </row>
    <row r="6" spans="1:11" ht="22.5" customHeight="1">
      <c r="A6" s="8" t="s">
        <v>113</v>
      </c>
      <c r="B6" s="158" t="s">
        <v>111</v>
      </c>
      <c r="C6" s="159"/>
      <c r="D6" s="159"/>
      <c r="E6" s="159"/>
      <c r="F6" s="159"/>
      <c r="G6" s="159"/>
      <c r="H6" s="159"/>
      <c r="I6" s="159"/>
      <c r="J6" s="160"/>
      <c r="K6" s="1"/>
    </row>
    <row r="7" spans="1:11" ht="19.5" customHeight="1" thickBot="1">
      <c r="A7" s="4"/>
      <c r="B7" s="161" t="s">
        <v>112</v>
      </c>
      <c r="C7" s="162"/>
      <c r="D7" s="162"/>
      <c r="E7" s="162"/>
      <c r="F7" s="162"/>
      <c r="G7" s="162"/>
      <c r="H7" s="162"/>
      <c r="I7" s="162"/>
      <c r="J7" s="163"/>
      <c r="K7" s="1"/>
    </row>
    <row r="8" spans="1:11" ht="21" customHeight="1" thickBot="1">
      <c r="A8" s="7" t="s">
        <v>114</v>
      </c>
      <c r="B8" s="164" t="s">
        <v>115</v>
      </c>
      <c r="C8" s="153"/>
      <c r="D8" s="153"/>
      <c r="E8" s="153"/>
      <c r="F8" s="153"/>
      <c r="G8" s="153"/>
      <c r="H8" s="153"/>
      <c r="I8" s="153"/>
      <c r="J8" s="165"/>
      <c r="K8" s="1"/>
    </row>
    <row r="9" spans="1:11" ht="39.75" customHeight="1">
      <c r="A9" s="221" t="s">
        <v>116</v>
      </c>
      <c r="B9" s="184" t="s">
        <v>117</v>
      </c>
      <c r="C9" s="184"/>
      <c r="D9" s="184"/>
      <c r="E9" s="172" t="s">
        <v>38</v>
      </c>
      <c r="F9" s="222">
        <v>1</v>
      </c>
      <c r="G9" s="224">
        <v>1979</v>
      </c>
      <c r="H9" s="222">
        <v>1</v>
      </c>
      <c r="I9" s="224">
        <v>1979</v>
      </c>
      <c r="J9" s="224">
        <f>I9</f>
        <v>1979</v>
      </c>
      <c r="K9" s="1"/>
    </row>
    <row r="10" spans="1:11" ht="15" customHeight="1">
      <c r="A10" s="192"/>
      <c r="B10" s="77">
        <v>40949</v>
      </c>
      <c r="C10" s="78" t="s">
        <v>253</v>
      </c>
      <c r="D10" s="77">
        <v>41094</v>
      </c>
      <c r="E10" s="178"/>
      <c r="F10" s="223"/>
      <c r="G10" s="225"/>
      <c r="H10" s="223"/>
      <c r="I10" s="225"/>
      <c r="J10" s="225"/>
      <c r="K10" s="1"/>
    </row>
    <row r="11" spans="1:11" ht="39.75" customHeight="1">
      <c r="A11" s="191" t="s">
        <v>118</v>
      </c>
      <c r="B11" s="184" t="s">
        <v>120</v>
      </c>
      <c r="C11" s="184"/>
      <c r="D11" s="184"/>
      <c r="E11" s="177" t="s">
        <v>38</v>
      </c>
      <c r="F11" s="233">
        <v>1</v>
      </c>
      <c r="G11" s="226">
        <v>657.5</v>
      </c>
      <c r="H11" s="233">
        <v>1</v>
      </c>
      <c r="I11" s="226">
        <v>657.5</v>
      </c>
      <c r="J11" s="226">
        <f>I11</f>
        <v>657.5</v>
      </c>
      <c r="K11" s="1"/>
    </row>
    <row r="12" spans="1:11" ht="15" customHeight="1">
      <c r="A12" s="192"/>
      <c r="B12" s="77">
        <v>40949</v>
      </c>
      <c r="C12" s="78" t="s">
        <v>254</v>
      </c>
      <c r="D12" s="77">
        <v>41079</v>
      </c>
      <c r="E12" s="178"/>
      <c r="F12" s="223"/>
      <c r="G12" s="225"/>
      <c r="H12" s="223"/>
      <c r="I12" s="225"/>
      <c r="J12" s="225"/>
      <c r="K12" s="1"/>
    </row>
    <row r="13" spans="1:11" ht="28.5" customHeight="1" thickBot="1">
      <c r="A13" s="10" t="s">
        <v>119</v>
      </c>
      <c r="B13" s="185" t="s">
        <v>121</v>
      </c>
      <c r="C13" s="185"/>
      <c r="D13" s="185"/>
      <c r="E13" s="5" t="s">
        <v>38</v>
      </c>
      <c r="F13" s="39"/>
      <c r="G13" s="40" t="s">
        <v>34</v>
      </c>
      <c r="H13" s="39"/>
      <c r="I13" s="40" t="s">
        <v>34</v>
      </c>
      <c r="J13" s="40" t="s">
        <v>34</v>
      </c>
      <c r="K13" s="1"/>
    </row>
    <row r="14" spans="1:11" ht="22.5" customHeight="1" thickBot="1">
      <c r="A14" s="152" t="s">
        <v>122</v>
      </c>
      <c r="B14" s="153"/>
      <c r="C14" s="153"/>
      <c r="D14" s="154"/>
      <c r="E14" s="6"/>
      <c r="F14" s="42"/>
      <c r="G14" s="37">
        <f>SUM(G9:G13)</f>
        <v>2636.5</v>
      </c>
      <c r="H14" s="42"/>
      <c r="I14" s="37">
        <f>SUM(I9:I13)</f>
        <v>2636.5</v>
      </c>
      <c r="J14" s="38">
        <f>SUM(J9:J13)</f>
        <v>2636.5</v>
      </c>
      <c r="K14" s="1"/>
    </row>
    <row r="15" spans="1:11" ht="15.75" thickBot="1">
      <c r="A15" s="155" t="s">
        <v>22</v>
      </c>
      <c r="B15" s="156"/>
      <c r="C15" s="156"/>
      <c r="D15" s="157"/>
      <c r="E15" s="5"/>
      <c r="F15" s="5"/>
      <c r="G15" s="9"/>
      <c r="H15" s="5"/>
      <c r="I15" s="9"/>
      <c r="J15" s="9"/>
      <c r="K15" s="1"/>
    </row>
    <row r="16" spans="1:11" ht="21.75" customHeight="1" thickBot="1">
      <c r="A16" s="98" t="s">
        <v>255</v>
      </c>
      <c r="B16" s="227" t="s">
        <v>235</v>
      </c>
      <c r="C16" s="228"/>
      <c r="D16" s="228"/>
      <c r="E16" s="228"/>
      <c r="F16" s="228"/>
      <c r="G16" s="228"/>
      <c r="H16" s="228"/>
      <c r="I16" s="228"/>
      <c r="J16" s="229"/>
    </row>
    <row r="17" spans="1:10" ht="54" customHeight="1" thickBot="1">
      <c r="A17" s="99" t="s">
        <v>256</v>
      </c>
      <c r="B17" s="230" t="s">
        <v>74</v>
      </c>
      <c r="C17" s="230"/>
      <c r="D17" s="230"/>
      <c r="E17" s="85" t="s">
        <v>34</v>
      </c>
      <c r="F17" s="100"/>
      <c r="G17" s="101">
        <f>I17</f>
        <v>150</v>
      </c>
      <c r="H17" s="100"/>
      <c r="I17" s="101">
        <v>150</v>
      </c>
      <c r="J17" s="101">
        <f>I17</f>
        <v>150</v>
      </c>
    </row>
    <row r="18" spans="1:10" ht="23.25" customHeight="1" thickBot="1">
      <c r="A18" s="231" t="s">
        <v>257</v>
      </c>
      <c r="B18" s="228"/>
      <c r="C18" s="228"/>
      <c r="D18" s="232"/>
      <c r="E18" s="102"/>
      <c r="F18" s="103"/>
      <c r="G18" s="104">
        <f>SUM(G16:G17)</f>
        <v>150</v>
      </c>
      <c r="H18" s="103"/>
      <c r="I18" s="104">
        <f>SUM(I16:I17)</f>
        <v>150</v>
      </c>
      <c r="J18" s="105">
        <f>SUM(J16:J17)</f>
        <v>150</v>
      </c>
    </row>
  </sheetData>
  <mergeCells count="34">
    <mergeCell ref="B16:J16"/>
    <mergeCell ref="B17:D17"/>
    <mergeCell ref="A18:D18"/>
    <mergeCell ref="A11:A12"/>
    <mergeCell ref="E11:E12"/>
    <mergeCell ref="F11:F12"/>
    <mergeCell ref="G11:G12"/>
    <mergeCell ref="H11:H12"/>
    <mergeCell ref="A15:D15"/>
    <mergeCell ref="B11:D11"/>
    <mergeCell ref="A14:D14"/>
    <mergeCell ref="A2:A4"/>
    <mergeCell ref="B2:D3"/>
    <mergeCell ref="E2:G2"/>
    <mergeCell ref="H2:J2"/>
    <mergeCell ref="E3:E4"/>
    <mergeCell ref="F3:F4"/>
    <mergeCell ref="G3:G4"/>
    <mergeCell ref="H3:I3"/>
    <mergeCell ref="J3:J4"/>
    <mergeCell ref="B6:J6"/>
    <mergeCell ref="B7:J7"/>
    <mergeCell ref="B8:J8"/>
    <mergeCell ref="B9:D9"/>
    <mergeCell ref="B13:D13"/>
    <mergeCell ref="I9:I10"/>
    <mergeCell ref="J9:J10"/>
    <mergeCell ref="I11:I12"/>
    <mergeCell ref="J11:J12"/>
    <mergeCell ref="A9:A10"/>
    <mergeCell ref="E9:E10"/>
    <mergeCell ref="F9:F10"/>
    <mergeCell ref="G9:G10"/>
    <mergeCell ref="H9:H10"/>
  </mergeCells>
  <pageMargins left="0.70866141732283472" right="0.31496062992125984" top="0.35433070866141736" bottom="0.35433070866141736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58"/>
  <sheetViews>
    <sheetView view="pageBreakPreview" topLeftCell="A97" zoomScaleNormal="110" zoomScaleSheetLayoutView="100" workbookViewId="0">
      <selection activeCell="A50" sqref="A50:Y50"/>
    </sheetView>
  </sheetViews>
  <sheetFormatPr defaultRowHeight="12.75"/>
  <cols>
    <col min="1" max="1" width="3.7109375" style="17" customWidth="1"/>
    <col min="2" max="2" width="17.28515625" style="17" customWidth="1"/>
    <col min="3" max="3" width="5.140625" style="17" customWidth="1"/>
    <col min="4" max="5" width="3.7109375" style="17" customWidth="1"/>
    <col min="6" max="6" width="4.42578125" style="17" customWidth="1"/>
    <col min="7" max="7" width="7.5703125" style="17" customWidth="1"/>
    <col min="8" max="8" width="6" style="17" customWidth="1"/>
    <col min="9" max="9" width="5.7109375" style="17" customWidth="1"/>
    <col min="10" max="10" width="4.5703125" style="17" customWidth="1"/>
    <col min="11" max="11" width="3" style="17" customWidth="1"/>
    <col min="12" max="12" width="6.5703125" style="17" customWidth="1"/>
    <col min="13" max="13" width="5.140625" style="17" customWidth="1"/>
    <col min="14" max="14" width="4.28515625" style="17" customWidth="1"/>
    <col min="15" max="15" width="7.5703125" style="17" customWidth="1"/>
    <col min="16" max="16" width="4.28515625" style="17" customWidth="1"/>
    <col min="17" max="17" width="4.42578125" style="17" customWidth="1"/>
    <col min="18" max="18" width="3.7109375" style="17" customWidth="1"/>
    <col min="19" max="19" width="4.140625" style="17" customWidth="1"/>
    <col min="20" max="20" width="4.5703125" style="17" customWidth="1"/>
    <col min="21" max="21" width="6.5703125" style="17" customWidth="1"/>
    <col min="22" max="22" width="9.42578125" style="17" customWidth="1"/>
    <col min="23" max="23" width="2.28515625" style="17" customWidth="1"/>
    <col min="24" max="24" width="3.7109375" style="17" customWidth="1"/>
    <col min="25" max="25" width="11" style="17" customWidth="1"/>
    <col min="26" max="26" width="2.7109375" style="17" customWidth="1"/>
    <col min="27" max="27" width="2.5703125" style="17" customWidth="1"/>
    <col min="28" max="28" width="3.42578125" style="17" customWidth="1"/>
    <col min="29" max="29" width="2.85546875" style="17" customWidth="1"/>
    <col min="30" max="30" width="3" style="17" customWidth="1"/>
    <col min="31" max="16384" width="9.140625" style="17"/>
  </cols>
  <sheetData>
    <row r="1" spans="1:25" ht="24" customHeight="1">
      <c r="A1" s="298" t="s">
        <v>322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5" ht="16.5" customHeight="1">
      <c r="A2" s="234" t="s">
        <v>131</v>
      </c>
      <c r="B2" s="269"/>
      <c r="C2" s="269"/>
      <c r="D2" s="269"/>
      <c r="E2" s="235"/>
      <c r="F2" s="266" t="s">
        <v>132</v>
      </c>
      <c r="G2" s="268"/>
      <c r="H2" s="266" t="s">
        <v>133</v>
      </c>
      <c r="I2" s="268"/>
      <c r="J2" s="266" t="s">
        <v>134</v>
      </c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8"/>
      <c r="X2" s="234" t="s">
        <v>135</v>
      </c>
      <c r="Y2" s="235"/>
    </row>
    <row r="3" spans="1:25" ht="12.75" customHeight="1">
      <c r="A3" s="236"/>
      <c r="B3" s="270"/>
      <c r="C3" s="270"/>
      <c r="D3" s="270"/>
      <c r="E3" s="237"/>
      <c r="F3" s="257">
        <v>41662</v>
      </c>
      <c r="G3" s="258"/>
      <c r="H3" s="259" t="s">
        <v>323</v>
      </c>
      <c r="I3" s="258"/>
      <c r="J3" s="234" t="s">
        <v>136</v>
      </c>
      <c r="K3" s="235"/>
      <c r="L3" s="248">
        <v>30835091.300000001</v>
      </c>
      <c r="M3" s="249"/>
      <c r="N3" s="234" t="s">
        <v>266</v>
      </c>
      <c r="O3" s="235"/>
      <c r="P3" s="248">
        <v>6089038.7000000002</v>
      </c>
      <c r="Q3" s="254"/>
      <c r="R3" s="254"/>
      <c r="S3" s="249"/>
      <c r="T3" s="234" t="s">
        <v>137</v>
      </c>
      <c r="U3" s="235"/>
      <c r="V3" s="248">
        <v>1630531.81</v>
      </c>
      <c r="W3" s="249"/>
      <c r="X3" s="236"/>
      <c r="Y3" s="237"/>
    </row>
    <row r="4" spans="1:25">
      <c r="A4" s="236"/>
      <c r="B4" s="270"/>
      <c r="C4" s="270"/>
      <c r="D4" s="270"/>
      <c r="E4" s="237"/>
      <c r="F4" s="246">
        <v>41662</v>
      </c>
      <c r="G4" s="247"/>
      <c r="H4" s="247" t="s">
        <v>324</v>
      </c>
      <c r="I4" s="247"/>
      <c r="J4" s="236"/>
      <c r="K4" s="237"/>
      <c r="L4" s="250"/>
      <c r="M4" s="251"/>
      <c r="N4" s="236"/>
      <c r="O4" s="237"/>
      <c r="P4" s="250"/>
      <c r="Q4" s="255"/>
      <c r="R4" s="255"/>
      <c r="S4" s="251"/>
      <c r="T4" s="236"/>
      <c r="U4" s="237"/>
      <c r="V4" s="250"/>
      <c r="W4" s="251"/>
      <c r="X4" s="236"/>
      <c r="Y4" s="237"/>
    </row>
    <row r="5" spans="1:25" ht="12.75" customHeight="1">
      <c r="A5" s="236"/>
      <c r="B5" s="270"/>
      <c r="C5" s="270"/>
      <c r="D5" s="270"/>
      <c r="E5" s="237"/>
      <c r="F5" s="246">
        <v>41668</v>
      </c>
      <c r="G5" s="247"/>
      <c r="H5" s="247" t="s">
        <v>325</v>
      </c>
      <c r="I5" s="247"/>
      <c r="J5" s="236"/>
      <c r="K5" s="237"/>
      <c r="L5" s="250"/>
      <c r="M5" s="251"/>
      <c r="N5" s="236"/>
      <c r="O5" s="237"/>
      <c r="P5" s="250"/>
      <c r="Q5" s="255"/>
      <c r="R5" s="255"/>
      <c r="S5" s="251"/>
      <c r="T5" s="236"/>
      <c r="U5" s="237"/>
      <c r="V5" s="250"/>
      <c r="W5" s="251"/>
      <c r="X5" s="236"/>
      <c r="Y5" s="237"/>
    </row>
    <row r="6" spans="1:25">
      <c r="A6" s="236"/>
      <c r="B6" s="270"/>
      <c r="C6" s="270"/>
      <c r="D6" s="270"/>
      <c r="E6" s="237"/>
      <c r="F6" s="246">
        <v>41779</v>
      </c>
      <c r="G6" s="247"/>
      <c r="H6" s="247" t="s">
        <v>326</v>
      </c>
      <c r="I6" s="247"/>
      <c r="J6" s="236"/>
      <c r="K6" s="237"/>
      <c r="L6" s="250"/>
      <c r="M6" s="251"/>
      <c r="N6" s="236"/>
      <c r="O6" s="237"/>
      <c r="P6" s="250"/>
      <c r="Q6" s="255"/>
      <c r="R6" s="255"/>
      <c r="S6" s="251"/>
      <c r="T6" s="236"/>
      <c r="U6" s="237"/>
      <c r="V6" s="250"/>
      <c r="W6" s="251"/>
      <c r="X6" s="236"/>
      <c r="Y6" s="237"/>
    </row>
    <row r="7" spans="1:25" ht="12.75" customHeight="1">
      <c r="A7" s="238"/>
      <c r="B7" s="271"/>
      <c r="C7" s="271"/>
      <c r="D7" s="271"/>
      <c r="E7" s="239"/>
      <c r="F7" s="272"/>
      <c r="G7" s="239"/>
      <c r="H7" s="238"/>
      <c r="I7" s="239"/>
      <c r="J7" s="238"/>
      <c r="K7" s="239"/>
      <c r="L7" s="252"/>
      <c r="M7" s="253"/>
      <c r="N7" s="238"/>
      <c r="O7" s="239"/>
      <c r="P7" s="252"/>
      <c r="Q7" s="256"/>
      <c r="R7" s="256"/>
      <c r="S7" s="253"/>
      <c r="T7" s="238"/>
      <c r="U7" s="239"/>
      <c r="V7" s="252"/>
      <c r="W7" s="253"/>
      <c r="X7" s="238"/>
      <c r="Y7" s="239"/>
    </row>
    <row r="8" spans="1:25" ht="6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6"/>
      <c r="X8" s="240" t="s">
        <v>138</v>
      </c>
      <c r="Y8" s="242">
        <v>24.53</v>
      </c>
    </row>
    <row r="9" spans="1:25" ht="17.25" customHeight="1">
      <c r="A9" s="234" t="s">
        <v>130</v>
      </c>
      <c r="B9" s="269"/>
      <c r="C9" s="269"/>
      <c r="D9" s="235"/>
      <c r="E9" s="234" t="s">
        <v>127</v>
      </c>
      <c r="F9" s="269"/>
      <c r="G9" s="235"/>
      <c r="H9" s="266" t="s">
        <v>126</v>
      </c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8"/>
      <c r="W9" s="19"/>
      <c r="X9" s="241"/>
      <c r="Y9" s="243"/>
    </row>
    <row r="10" spans="1:25" ht="21.75" customHeight="1">
      <c r="A10" s="236"/>
      <c r="B10" s="270"/>
      <c r="C10" s="270"/>
      <c r="D10" s="237"/>
      <c r="E10" s="238"/>
      <c r="F10" s="271"/>
      <c r="G10" s="239"/>
      <c r="H10" s="266" t="s">
        <v>128</v>
      </c>
      <c r="I10" s="267"/>
      <c r="J10" s="267"/>
      <c r="K10" s="267"/>
      <c r="L10" s="268"/>
      <c r="M10" s="266" t="s">
        <v>129</v>
      </c>
      <c r="N10" s="267"/>
      <c r="O10" s="268"/>
      <c r="P10" s="266" t="s">
        <v>142</v>
      </c>
      <c r="Q10" s="267"/>
      <c r="R10" s="267"/>
      <c r="S10" s="267"/>
      <c r="T10" s="267"/>
      <c r="U10" s="267"/>
      <c r="V10" s="268"/>
      <c r="W10" s="19"/>
      <c r="X10" s="3" t="s">
        <v>139</v>
      </c>
      <c r="Y10" s="114">
        <v>22.26</v>
      </c>
    </row>
    <row r="11" spans="1:25" ht="13.5" customHeight="1">
      <c r="A11" s="238"/>
      <c r="B11" s="271"/>
      <c r="C11" s="271"/>
      <c r="D11" s="239"/>
      <c r="E11" s="263">
        <v>956687.5</v>
      </c>
      <c r="F11" s="264"/>
      <c r="G11" s="265"/>
      <c r="H11" s="263">
        <v>682638.6</v>
      </c>
      <c r="I11" s="264"/>
      <c r="J11" s="264"/>
      <c r="K11" s="264"/>
      <c r="L11" s="265"/>
      <c r="M11" s="263">
        <v>33820.199999999997</v>
      </c>
      <c r="N11" s="264"/>
      <c r="O11" s="265"/>
      <c r="P11" s="263">
        <v>240228.7</v>
      </c>
      <c r="Q11" s="264"/>
      <c r="R11" s="264"/>
      <c r="S11" s="264"/>
      <c r="T11" s="264"/>
      <c r="U11" s="264"/>
      <c r="V11" s="265"/>
      <c r="W11" s="19"/>
      <c r="X11" s="240" t="s">
        <v>140</v>
      </c>
      <c r="Y11" s="244"/>
    </row>
    <row r="12" spans="1:25" ht="12.75" customHeight="1">
      <c r="A12" s="277" t="s">
        <v>124</v>
      </c>
      <c r="B12" s="277"/>
      <c r="C12" s="277"/>
      <c r="D12" s="278"/>
      <c r="E12" s="260">
        <v>478997.89</v>
      </c>
      <c r="F12" s="261"/>
      <c r="G12" s="262"/>
      <c r="H12" s="260"/>
      <c r="I12" s="261"/>
      <c r="J12" s="261"/>
      <c r="K12" s="261"/>
      <c r="L12" s="262"/>
      <c r="M12" s="260"/>
      <c r="N12" s="261"/>
      <c r="O12" s="262"/>
      <c r="P12" s="260"/>
      <c r="Q12" s="261"/>
      <c r="R12" s="261"/>
      <c r="S12" s="261"/>
      <c r="T12" s="261"/>
      <c r="U12" s="261"/>
      <c r="V12" s="262"/>
      <c r="W12" s="19"/>
      <c r="X12" s="241"/>
      <c r="Y12" s="245"/>
    </row>
    <row r="13" spans="1:25" ht="24.75" customHeight="1">
      <c r="A13" s="266" t="s">
        <v>123</v>
      </c>
      <c r="B13" s="268"/>
      <c r="C13" s="263">
        <f>H11</f>
        <v>682638.6</v>
      </c>
      <c r="D13" s="264"/>
      <c r="E13" s="265"/>
      <c r="F13" s="266" t="s">
        <v>125</v>
      </c>
      <c r="G13" s="267"/>
      <c r="H13" s="267"/>
      <c r="I13" s="267"/>
      <c r="J13" s="268"/>
      <c r="K13" s="266"/>
      <c r="L13" s="267"/>
      <c r="M13" s="268"/>
      <c r="N13" s="266"/>
      <c r="O13" s="267"/>
      <c r="P13" s="267"/>
      <c r="Q13" s="267"/>
      <c r="R13" s="268"/>
      <c r="S13" s="266"/>
      <c r="T13" s="267"/>
      <c r="U13" s="267"/>
      <c r="V13" s="268"/>
      <c r="W13" s="19"/>
      <c r="X13" s="125" t="s">
        <v>141</v>
      </c>
      <c r="Y13" s="114"/>
    </row>
    <row r="14" spans="1:25" ht="6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0"/>
      <c r="V14" s="20"/>
      <c r="W14" s="21"/>
      <c r="X14" s="20"/>
      <c r="Y14" s="20"/>
    </row>
    <row r="15" spans="1:25">
      <c r="A15" s="273"/>
      <c r="B15" s="275"/>
      <c r="C15" s="274"/>
      <c r="D15" s="273"/>
      <c r="E15" s="275"/>
      <c r="F15" s="274"/>
      <c r="G15" s="273"/>
      <c r="H15" s="274"/>
      <c r="I15" s="273"/>
      <c r="J15" s="275"/>
      <c r="K15" s="274"/>
      <c r="L15" s="273"/>
      <c r="M15" s="274"/>
      <c r="N15" s="22"/>
      <c r="O15" s="273"/>
      <c r="P15" s="275"/>
      <c r="Q15" s="274"/>
      <c r="R15" s="273"/>
      <c r="S15" s="275"/>
      <c r="T15" s="274"/>
      <c r="U15" s="23"/>
      <c r="V15" s="21"/>
      <c r="W15" s="21"/>
      <c r="X15" s="21"/>
      <c r="Y15" s="21"/>
    </row>
    <row r="16" spans="1:25" ht="6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4"/>
      <c r="V16" s="24"/>
      <c r="W16" s="24"/>
      <c r="X16" s="24"/>
      <c r="Y16" s="24"/>
    </row>
    <row r="17" spans="1:25" ht="21.75" customHeight="1">
      <c r="A17" s="3"/>
      <c r="B17" s="266" t="s">
        <v>2</v>
      </c>
      <c r="C17" s="267"/>
      <c r="D17" s="267"/>
      <c r="E17" s="267"/>
      <c r="F17" s="267"/>
      <c r="G17" s="267"/>
      <c r="H17" s="267"/>
      <c r="I17" s="268"/>
      <c r="J17" s="266" t="s">
        <v>143</v>
      </c>
      <c r="K17" s="267"/>
      <c r="L17" s="267"/>
      <c r="M17" s="268"/>
      <c r="N17" s="266" t="s">
        <v>144</v>
      </c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8"/>
    </row>
    <row r="18" spans="1:25" ht="12.75" customHeight="1">
      <c r="A18" s="27">
        <v>1</v>
      </c>
      <c r="B18" s="279">
        <v>2</v>
      </c>
      <c r="C18" s="280"/>
      <c r="D18" s="280"/>
      <c r="E18" s="280"/>
      <c r="F18" s="280"/>
      <c r="G18" s="280"/>
      <c r="H18" s="280"/>
      <c r="I18" s="281"/>
      <c r="J18" s="279">
        <v>3</v>
      </c>
      <c r="K18" s="280"/>
      <c r="L18" s="280"/>
      <c r="M18" s="281"/>
      <c r="N18" s="279">
        <v>4</v>
      </c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1"/>
    </row>
    <row r="19" spans="1:25" ht="24" customHeight="1">
      <c r="A19" s="3" t="s">
        <v>13</v>
      </c>
      <c r="B19" s="276" t="s">
        <v>145</v>
      </c>
      <c r="C19" s="277"/>
      <c r="D19" s="277"/>
      <c r="E19" s="277"/>
      <c r="F19" s="277"/>
      <c r="G19" s="277"/>
      <c r="H19" s="277"/>
      <c r="I19" s="278"/>
      <c r="J19" s="263">
        <v>30835091.300000001</v>
      </c>
      <c r="K19" s="264"/>
      <c r="L19" s="264"/>
      <c r="M19" s="265"/>
      <c r="N19" s="266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8"/>
    </row>
    <row r="20" spans="1:25" ht="24" customHeight="1">
      <c r="A20" s="3" t="s">
        <v>24</v>
      </c>
      <c r="B20" s="276" t="s">
        <v>146</v>
      </c>
      <c r="C20" s="277"/>
      <c r="D20" s="277"/>
      <c r="E20" s="277"/>
      <c r="F20" s="277"/>
      <c r="G20" s="277"/>
      <c r="H20" s="277"/>
      <c r="I20" s="278"/>
      <c r="J20" s="263">
        <f>J19</f>
        <v>30835091.300000001</v>
      </c>
      <c r="K20" s="264"/>
      <c r="L20" s="264"/>
      <c r="M20" s="265"/>
      <c r="N20" s="266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8"/>
    </row>
    <row r="21" spans="1:25" ht="24" customHeight="1">
      <c r="A21" s="3" t="s">
        <v>113</v>
      </c>
      <c r="B21" s="276" t="s">
        <v>147</v>
      </c>
      <c r="C21" s="277"/>
      <c r="D21" s="277"/>
      <c r="E21" s="277"/>
      <c r="F21" s="277"/>
      <c r="G21" s="277"/>
      <c r="H21" s="277"/>
      <c r="I21" s="278"/>
      <c r="J21" s="263">
        <v>0</v>
      </c>
      <c r="K21" s="264"/>
      <c r="L21" s="264"/>
      <c r="M21" s="265"/>
      <c r="N21" s="266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8"/>
    </row>
    <row r="22" spans="1:25" ht="24" customHeight="1">
      <c r="A22" s="3" t="s">
        <v>155</v>
      </c>
      <c r="B22" s="276" t="s">
        <v>148</v>
      </c>
      <c r="C22" s="277"/>
      <c r="D22" s="277"/>
      <c r="E22" s="277"/>
      <c r="F22" s="277"/>
      <c r="G22" s="277"/>
      <c r="H22" s="277"/>
      <c r="I22" s="278"/>
      <c r="J22" s="263">
        <f>J19</f>
        <v>30835091.300000001</v>
      </c>
      <c r="K22" s="264"/>
      <c r="L22" s="264"/>
      <c r="M22" s="265"/>
      <c r="N22" s="266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8"/>
    </row>
    <row r="23" spans="1:25" ht="9" customHeight="1">
      <c r="A23" s="32"/>
      <c r="B23" s="284"/>
      <c r="C23" s="284"/>
      <c r="D23" s="284"/>
      <c r="E23" s="284"/>
      <c r="F23" s="284"/>
      <c r="G23" s="284"/>
      <c r="H23" s="284"/>
      <c r="I23" s="284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</row>
    <row r="24" spans="1:25" ht="16.5" customHeight="1">
      <c r="A24" s="240"/>
      <c r="B24" s="234" t="s">
        <v>2</v>
      </c>
      <c r="C24" s="269"/>
      <c r="D24" s="269"/>
      <c r="E24" s="269"/>
      <c r="F24" s="269"/>
      <c r="G24" s="269"/>
      <c r="H24" s="269"/>
      <c r="I24" s="235"/>
      <c r="J24" s="234" t="s">
        <v>151</v>
      </c>
      <c r="K24" s="269"/>
      <c r="L24" s="269"/>
      <c r="M24" s="235"/>
      <c r="N24" s="282" t="s">
        <v>126</v>
      </c>
      <c r="O24" s="282"/>
      <c r="P24" s="282"/>
      <c r="Q24" s="282"/>
      <c r="R24" s="282"/>
      <c r="S24" s="282"/>
      <c r="T24" s="282"/>
      <c r="U24" s="282" t="s">
        <v>154</v>
      </c>
      <c r="V24" s="282"/>
      <c r="W24" s="282"/>
      <c r="X24" s="282"/>
      <c r="Y24" s="282"/>
    </row>
    <row r="25" spans="1:25" ht="24.75" customHeight="1">
      <c r="A25" s="241"/>
      <c r="B25" s="238"/>
      <c r="C25" s="271"/>
      <c r="D25" s="271"/>
      <c r="E25" s="271"/>
      <c r="F25" s="271"/>
      <c r="G25" s="271"/>
      <c r="H25" s="271"/>
      <c r="I25" s="239"/>
      <c r="J25" s="238"/>
      <c r="K25" s="271"/>
      <c r="L25" s="271"/>
      <c r="M25" s="239"/>
      <c r="N25" s="282" t="s">
        <v>152</v>
      </c>
      <c r="O25" s="282"/>
      <c r="P25" s="282"/>
      <c r="Q25" s="282" t="s">
        <v>153</v>
      </c>
      <c r="R25" s="282"/>
      <c r="S25" s="282"/>
      <c r="T25" s="282"/>
      <c r="U25" s="282"/>
      <c r="V25" s="282"/>
      <c r="W25" s="282"/>
      <c r="X25" s="282"/>
      <c r="Y25" s="282"/>
    </row>
    <row r="26" spans="1:25" ht="12.75" customHeight="1">
      <c r="A26" s="27">
        <v>1</v>
      </c>
      <c r="B26" s="279">
        <v>2</v>
      </c>
      <c r="C26" s="280"/>
      <c r="D26" s="280"/>
      <c r="E26" s="280"/>
      <c r="F26" s="280"/>
      <c r="G26" s="280"/>
      <c r="H26" s="280"/>
      <c r="I26" s="281"/>
      <c r="J26" s="279">
        <v>3</v>
      </c>
      <c r="K26" s="280"/>
      <c r="L26" s="280"/>
      <c r="M26" s="281"/>
      <c r="N26" s="283" t="s">
        <v>149</v>
      </c>
      <c r="O26" s="283"/>
      <c r="P26" s="283"/>
      <c r="Q26" s="283" t="s">
        <v>150</v>
      </c>
      <c r="R26" s="283"/>
      <c r="S26" s="283"/>
      <c r="T26" s="283"/>
      <c r="U26" s="283">
        <v>5</v>
      </c>
      <c r="V26" s="283"/>
      <c r="W26" s="283"/>
      <c r="X26" s="283"/>
      <c r="Y26" s="283"/>
    </row>
    <row r="27" spans="1:25" ht="10.5" customHeight="1">
      <c r="A27" s="3"/>
      <c r="B27" s="287" t="s">
        <v>22</v>
      </c>
      <c r="C27" s="288"/>
      <c r="D27" s="288"/>
      <c r="E27" s="288"/>
      <c r="F27" s="288"/>
      <c r="G27" s="288"/>
      <c r="H27" s="288"/>
      <c r="I27" s="289"/>
      <c r="J27" s="266"/>
      <c r="K27" s="267"/>
      <c r="L27" s="267"/>
      <c r="M27" s="268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</row>
    <row r="28" spans="1:25" ht="36.75" customHeight="1">
      <c r="A28" s="3" t="s">
        <v>156</v>
      </c>
      <c r="B28" s="276" t="s">
        <v>166</v>
      </c>
      <c r="C28" s="277"/>
      <c r="D28" s="277"/>
      <c r="E28" s="277"/>
      <c r="F28" s="277"/>
      <c r="G28" s="277"/>
      <c r="H28" s="277"/>
      <c r="I28" s="278"/>
      <c r="J28" s="290">
        <f>SUM(J30:M44)</f>
        <v>184216553.34999999</v>
      </c>
      <c r="K28" s="291"/>
      <c r="L28" s="291"/>
      <c r="M28" s="292"/>
      <c r="N28" s="293">
        <f>SUM(N30:P44)</f>
        <v>19689826.690000001</v>
      </c>
      <c r="O28" s="293"/>
      <c r="P28" s="293"/>
      <c r="Q28" s="293">
        <f>SUM(Q30:T44)</f>
        <v>164526726.66</v>
      </c>
      <c r="R28" s="293"/>
      <c r="S28" s="293"/>
      <c r="T28" s="293"/>
      <c r="U28" s="282"/>
      <c r="V28" s="282"/>
      <c r="W28" s="282"/>
      <c r="X28" s="282"/>
      <c r="Y28" s="282"/>
    </row>
    <row r="29" spans="1:25" ht="12" customHeight="1">
      <c r="A29" s="3"/>
      <c r="B29" s="287" t="s">
        <v>167</v>
      </c>
      <c r="C29" s="288"/>
      <c r="D29" s="288"/>
      <c r="E29" s="288"/>
      <c r="F29" s="288"/>
      <c r="G29" s="288"/>
      <c r="H29" s="288"/>
      <c r="I29" s="289"/>
      <c r="J29" s="263"/>
      <c r="K29" s="264"/>
      <c r="L29" s="264"/>
      <c r="M29" s="265"/>
      <c r="N29" s="286"/>
      <c r="O29" s="286"/>
      <c r="P29" s="286"/>
      <c r="Q29" s="286"/>
      <c r="R29" s="286"/>
      <c r="S29" s="286"/>
      <c r="T29" s="286"/>
      <c r="U29" s="282"/>
      <c r="V29" s="282"/>
      <c r="W29" s="282"/>
      <c r="X29" s="282"/>
      <c r="Y29" s="282"/>
    </row>
    <row r="30" spans="1:25" ht="24" customHeight="1">
      <c r="A30" s="3" t="s">
        <v>157</v>
      </c>
      <c r="B30" s="276" t="s">
        <v>169</v>
      </c>
      <c r="C30" s="277"/>
      <c r="D30" s="277"/>
      <c r="E30" s="277"/>
      <c r="F30" s="277"/>
      <c r="G30" s="277"/>
      <c r="H30" s="277"/>
      <c r="I30" s="278"/>
      <c r="J30" s="263">
        <f>N30+Q30</f>
        <v>22268259.030000001</v>
      </c>
      <c r="K30" s="264"/>
      <c r="L30" s="264"/>
      <c r="M30" s="265"/>
      <c r="N30" s="286">
        <v>18116923.859999999</v>
      </c>
      <c r="O30" s="286"/>
      <c r="P30" s="286"/>
      <c r="Q30" s="286">
        <v>4151335.17</v>
      </c>
      <c r="R30" s="286"/>
      <c r="S30" s="286"/>
      <c r="T30" s="286"/>
      <c r="U30" s="282"/>
      <c r="V30" s="282"/>
      <c r="W30" s="282"/>
      <c r="X30" s="282"/>
      <c r="Y30" s="282"/>
    </row>
    <row r="31" spans="1:25" ht="35.25" customHeight="1">
      <c r="A31" s="3" t="s">
        <v>158</v>
      </c>
      <c r="B31" s="276" t="s">
        <v>168</v>
      </c>
      <c r="C31" s="277"/>
      <c r="D31" s="277"/>
      <c r="E31" s="277"/>
      <c r="F31" s="277"/>
      <c r="G31" s="277"/>
      <c r="H31" s="277"/>
      <c r="I31" s="278"/>
      <c r="J31" s="263">
        <f t="shared" ref="J31:J44" si="0">N31+Q31</f>
        <v>45147837.780000001</v>
      </c>
      <c r="K31" s="264"/>
      <c r="L31" s="264"/>
      <c r="M31" s="265"/>
      <c r="N31" s="286">
        <v>639381.78</v>
      </c>
      <c r="O31" s="286"/>
      <c r="P31" s="286"/>
      <c r="Q31" s="286">
        <v>44508456</v>
      </c>
      <c r="R31" s="286"/>
      <c r="S31" s="286"/>
      <c r="T31" s="286"/>
      <c r="U31" s="282"/>
      <c r="V31" s="282"/>
      <c r="W31" s="282"/>
      <c r="X31" s="282"/>
      <c r="Y31" s="282"/>
    </row>
    <row r="32" spans="1:25" ht="24" customHeight="1">
      <c r="A32" s="3" t="s">
        <v>159</v>
      </c>
      <c r="B32" s="276" t="s">
        <v>170</v>
      </c>
      <c r="C32" s="277"/>
      <c r="D32" s="277"/>
      <c r="E32" s="277"/>
      <c r="F32" s="277"/>
      <c r="G32" s="277"/>
      <c r="H32" s="277"/>
      <c r="I32" s="278"/>
      <c r="J32" s="263">
        <f t="shared" si="0"/>
        <v>0</v>
      </c>
      <c r="K32" s="264"/>
      <c r="L32" s="264"/>
      <c r="M32" s="265"/>
      <c r="N32" s="286">
        <v>0</v>
      </c>
      <c r="O32" s="286"/>
      <c r="P32" s="286"/>
      <c r="Q32" s="286">
        <v>0</v>
      </c>
      <c r="R32" s="286"/>
      <c r="S32" s="286"/>
      <c r="T32" s="286"/>
      <c r="U32" s="282"/>
      <c r="V32" s="282"/>
      <c r="W32" s="282"/>
      <c r="X32" s="282"/>
      <c r="Y32" s="282"/>
    </row>
    <row r="33" spans="1:25" ht="24" customHeight="1">
      <c r="A33" s="3" t="s">
        <v>160</v>
      </c>
      <c r="B33" s="276" t="s">
        <v>171</v>
      </c>
      <c r="C33" s="277"/>
      <c r="D33" s="277"/>
      <c r="E33" s="277"/>
      <c r="F33" s="277"/>
      <c r="G33" s="277"/>
      <c r="H33" s="277"/>
      <c r="I33" s="278"/>
      <c r="J33" s="263">
        <f t="shared" si="0"/>
        <v>0</v>
      </c>
      <c r="K33" s="264"/>
      <c r="L33" s="264"/>
      <c r="M33" s="265"/>
      <c r="N33" s="286">
        <v>0</v>
      </c>
      <c r="O33" s="286"/>
      <c r="P33" s="286"/>
      <c r="Q33" s="286">
        <v>0</v>
      </c>
      <c r="R33" s="286"/>
      <c r="S33" s="286"/>
      <c r="T33" s="286"/>
      <c r="U33" s="282"/>
      <c r="V33" s="282"/>
      <c r="W33" s="282"/>
      <c r="X33" s="282"/>
      <c r="Y33" s="282"/>
    </row>
    <row r="34" spans="1:25" ht="37.5" customHeight="1">
      <c r="A34" s="3" t="s">
        <v>161</v>
      </c>
      <c r="B34" s="276" t="s">
        <v>172</v>
      </c>
      <c r="C34" s="277"/>
      <c r="D34" s="277"/>
      <c r="E34" s="277"/>
      <c r="F34" s="277"/>
      <c r="G34" s="277"/>
      <c r="H34" s="277"/>
      <c r="I34" s="278"/>
      <c r="J34" s="263">
        <f t="shared" si="0"/>
        <v>36977417.509999998</v>
      </c>
      <c r="K34" s="264"/>
      <c r="L34" s="264"/>
      <c r="M34" s="265"/>
      <c r="N34" s="286">
        <v>933521.05</v>
      </c>
      <c r="O34" s="286"/>
      <c r="P34" s="286"/>
      <c r="Q34" s="286">
        <v>36043896.460000001</v>
      </c>
      <c r="R34" s="286"/>
      <c r="S34" s="286"/>
      <c r="T34" s="286"/>
      <c r="U34" s="282"/>
      <c r="V34" s="282"/>
      <c r="W34" s="282"/>
      <c r="X34" s="282"/>
      <c r="Y34" s="282"/>
    </row>
    <row r="35" spans="1:25" ht="33.75" customHeight="1">
      <c r="A35" s="3" t="s">
        <v>162</v>
      </c>
      <c r="B35" s="276" t="s">
        <v>173</v>
      </c>
      <c r="C35" s="277"/>
      <c r="D35" s="277"/>
      <c r="E35" s="277"/>
      <c r="F35" s="277"/>
      <c r="G35" s="277"/>
      <c r="H35" s="277"/>
      <c r="I35" s="278"/>
      <c r="J35" s="263">
        <f t="shared" si="0"/>
        <v>4611255.0599999996</v>
      </c>
      <c r="K35" s="264"/>
      <c r="L35" s="264"/>
      <c r="M35" s="265"/>
      <c r="N35" s="286">
        <v>0</v>
      </c>
      <c r="O35" s="286"/>
      <c r="P35" s="286"/>
      <c r="Q35" s="286">
        <v>4611255.0599999996</v>
      </c>
      <c r="R35" s="286"/>
      <c r="S35" s="286"/>
      <c r="T35" s="286"/>
      <c r="U35" s="282"/>
      <c r="V35" s="282"/>
      <c r="W35" s="282"/>
      <c r="X35" s="282"/>
      <c r="Y35" s="282"/>
    </row>
    <row r="36" spans="1:25" ht="33.75" customHeight="1">
      <c r="A36" s="3" t="s">
        <v>163</v>
      </c>
      <c r="B36" s="276" t="s">
        <v>174</v>
      </c>
      <c r="C36" s="277"/>
      <c r="D36" s="277"/>
      <c r="E36" s="277"/>
      <c r="F36" s="277"/>
      <c r="G36" s="277"/>
      <c r="H36" s="277"/>
      <c r="I36" s="278"/>
      <c r="J36" s="263">
        <f t="shared" si="0"/>
        <v>21026861.239999998</v>
      </c>
      <c r="K36" s="264"/>
      <c r="L36" s="264"/>
      <c r="M36" s="265"/>
      <c r="N36" s="286">
        <v>0</v>
      </c>
      <c r="O36" s="286"/>
      <c r="P36" s="286"/>
      <c r="Q36" s="286">
        <v>21026861.239999998</v>
      </c>
      <c r="R36" s="286"/>
      <c r="S36" s="286"/>
      <c r="T36" s="286"/>
      <c r="U36" s="282"/>
      <c r="V36" s="282"/>
      <c r="W36" s="282"/>
      <c r="X36" s="282"/>
      <c r="Y36" s="282"/>
    </row>
    <row r="37" spans="1:25" ht="36" customHeight="1">
      <c r="A37" s="3" t="s">
        <v>164</v>
      </c>
      <c r="B37" s="276" t="s">
        <v>175</v>
      </c>
      <c r="C37" s="277"/>
      <c r="D37" s="277"/>
      <c r="E37" s="277"/>
      <c r="F37" s="277"/>
      <c r="G37" s="277"/>
      <c r="H37" s="277"/>
      <c r="I37" s="278"/>
      <c r="J37" s="263">
        <f t="shared" si="0"/>
        <v>20596217.690000001</v>
      </c>
      <c r="K37" s="264"/>
      <c r="L37" s="264"/>
      <c r="M37" s="265"/>
      <c r="N37" s="286">
        <v>0</v>
      </c>
      <c r="O37" s="286"/>
      <c r="P37" s="286"/>
      <c r="Q37" s="286">
        <v>20596217.690000001</v>
      </c>
      <c r="R37" s="286"/>
      <c r="S37" s="286"/>
      <c r="T37" s="286"/>
      <c r="U37" s="282"/>
      <c r="V37" s="282"/>
      <c r="W37" s="282"/>
      <c r="X37" s="282"/>
      <c r="Y37" s="282"/>
    </row>
    <row r="38" spans="1:25" ht="36.75" customHeight="1">
      <c r="A38" s="3" t="s">
        <v>165</v>
      </c>
      <c r="B38" s="276" t="s">
        <v>176</v>
      </c>
      <c r="C38" s="277"/>
      <c r="D38" s="277"/>
      <c r="E38" s="277"/>
      <c r="F38" s="277"/>
      <c r="G38" s="277"/>
      <c r="H38" s="277"/>
      <c r="I38" s="278"/>
      <c r="J38" s="263">
        <f t="shared" si="0"/>
        <v>4311074.8499999996</v>
      </c>
      <c r="K38" s="264"/>
      <c r="L38" s="264"/>
      <c r="M38" s="265"/>
      <c r="N38" s="286">
        <v>0</v>
      </c>
      <c r="O38" s="286"/>
      <c r="P38" s="286"/>
      <c r="Q38" s="286">
        <v>4311074.8499999996</v>
      </c>
      <c r="R38" s="286"/>
      <c r="S38" s="286"/>
      <c r="T38" s="286"/>
      <c r="U38" s="282"/>
      <c r="V38" s="282"/>
      <c r="W38" s="282"/>
      <c r="X38" s="282"/>
      <c r="Y38" s="282"/>
    </row>
    <row r="39" spans="1:25" ht="35.25" customHeight="1">
      <c r="A39" s="3" t="s">
        <v>177</v>
      </c>
      <c r="B39" s="276" t="s">
        <v>181</v>
      </c>
      <c r="C39" s="277"/>
      <c r="D39" s="277"/>
      <c r="E39" s="277"/>
      <c r="F39" s="277"/>
      <c r="G39" s="277"/>
      <c r="H39" s="277"/>
      <c r="I39" s="278"/>
      <c r="J39" s="263">
        <f t="shared" si="0"/>
        <v>0</v>
      </c>
      <c r="K39" s="264"/>
      <c r="L39" s="264"/>
      <c r="M39" s="265"/>
      <c r="N39" s="286">
        <v>0</v>
      </c>
      <c r="O39" s="286"/>
      <c r="P39" s="286"/>
      <c r="Q39" s="286">
        <v>0</v>
      </c>
      <c r="R39" s="286"/>
      <c r="S39" s="286"/>
      <c r="T39" s="286"/>
      <c r="U39" s="282"/>
      <c r="V39" s="282"/>
      <c r="W39" s="282"/>
      <c r="X39" s="282"/>
      <c r="Y39" s="282"/>
    </row>
    <row r="40" spans="1:25" ht="24" customHeight="1">
      <c r="A40" s="3" t="s">
        <v>178</v>
      </c>
      <c r="B40" s="276" t="s">
        <v>188</v>
      </c>
      <c r="C40" s="277"/>
      <c r="D40" s="277"/>
      <c r="E40" s="277"/>
      <c r="F40" s="277"/>
      <c r="G40" s="277"/>
      <c r="H40" s="277"/>
      <c r="I40" s="278"/>
      <c r="J40" s="263">
        <f t="shared" si="0"/>
        <v>2376926.3199999998</v>
      </c>
      <c r="K40" s="264"/>
      <c r="L40" s="264"/>
      <c r="M40" s="265"/>
      <c r="N40" s="286">
        <v>0</v>
      </c>
      <c r="O40" s="286"/>
      <c r="P40" s="286"/>
      <c r="Q40" s="286">
        <v>2376926.3199999998</v>
      </c>
      <c r="R40" s="286"/>
      <c r="S40" s="286"/>
      <c r="T40" s="286"/>
      <c r="U40" s="282"/>
      <c r="V40" s="282"/>
      <c r="W40" s="282"/>
      <c r="X40" s="282"/>
      <c r="Y40" s="282"/>
    </row>
    <row r="41" spans="1:25" ht="35.25" customHeight="1">
      <c r="A41" s="3" t="s">
        <v>179</v>
      </c>
      <c r="B41" s="276" t="s">
        <v>182</v>
      </c>
      <c r="C41" s="277"/>
      <c r="D41" s="277"/>
      <c r="E41" s="277"/>
      <c r="F41" s="277"/>
      <c r="G41" s="277"/>
      <c r="H41" s="277"/>
      <c r="I41" s="278"/>
      <c r="J41" s="263">
        <f t="shared" si="0"/>
        <v>15525685.48</v>
      </c>
      <c r="K41" s="264"/>
      <c r="L41" s="264"/>
      <c r="M41" s="265"/>
      <c r="N41" s="286">
        <v>0</v>
      </c>
      <c r="O41" s="286"/>
      <c r="P41" s="286"/>
      <c r="Q41" s="286">
        <v>15525685.48</v>
      </c>
      <c r="R41" s="286"/>
      <c r="S41" s="286"/>
      <c r="T41" s="286"/>
      <c r="U41" s="282"/>
      <c r="V41" s="282"/>
      <c r="W41" s="282"/>
      <c r="X41" s="282"/>
      <c r="Y41" s="282"/>
    </row>
    <row r="42" spans="1:25" ht="24" customHeight="1">
      <c r="A42" s="3" t="s">
        <v>180</v>
      </c>
      <c r="B42" s="276" t="s">
        <v>183</v>
      </c>
      <c r="C42" s="277"/>
      <c r="D42" s="277"/>
      <c r="E42" s="277"/>
      <c r="F42" s="277"/>
      <c r="G42" s="277"/>
      <c r="H42" s="277"/>
      <c r="I42" s="278"/>
      <c r="J42" s="263">
        <f t="shared" si="0"/>
        <v>3014487.02</v>
      </c>
      <c r="K42" s="264"/>
      <c r="L42" s="264"/>
      <c r="M42" s="265"/>
      <c r="N42" s="286">
        <v>0</v>
      </c>
      <c r="O42" s="286"/>
      <c r="P42" s="286"/>
      <c r="Q42" s="286">
        <v>3014487.02</v>
      </c>
      <c r="R42" s="286"/>
      <c r="S42" s="286"/>
      <c r="T42" s="286"/>
      <c r="U42" s="282"/>
      <c r="V42" s="282"/>
      <c r="W42" s="282"/>
      <c r="X42" s="282"/>
      <c r="Y42" s="282"/>
    </row>
    <row r="43" spans="1:25" ht="27.75" customHeight="1">
      <c r="A43" s="3" t="s">
        <v>186</v>
      </c>
      <c r="B43" s="276" t="s">
        <v>184</v>
      </c>
      <c r="C43" s="277"/>
      <c r="D43" s="277"/>
      <c r="E43" s="277"/>
      <c r="F43" s="277"/>
      <c r="G43" s="277"/>
      <c r="H43" s="277"/>
      <c r="I43" s="278"/>
      <c r="J43" s="263">
        <f t="shared" si="0"/>
        <v>8360531.3700000001</v>
      </c>
      <c r="K43" s="264"/>
      <c r="L43" s="264"/>
      <c r="M43" s="265"/>
      <c r="N43" s="286">
        <v>0</v>
      </c>
      <c r="O43" s="286"/>
      <c r="P43" s="286"/>
      <c r="Q43" s="286">
        <v>8360531.3700000001</v>
      </c>
      <c r="R43" s="286"/>
      <c r="S43" s="286"/>
      <c r="T43" s="286"/>
      <c r="U43" s="282"/>
      <c r="V43" s="282"/>
      <c r="W43" s="282"/>
      <c r="X43" s="282"/>
      <c r="Y43" s="282"/>
    </row>
    <row r="44" spans="1:25" ht="36.75" customHeight="1">
      <c r="A44" s="3" t="s">
        <v>187</v>
      </c>
      <c r="B44" s="276" t="s">
        <v>185</v>
      </c>
      <c r="C44" s="277"/>
      <c r="D44" s="277"/>
      <c r="E44" s="277"/>
      <c r="F44" s="277"/>
      <c r="G44" s="277"/>
      <c r="H44" s="277"/>
      <c r="I44" s="278"/>
      <c r="J44" s="263">
        <f t="shared" si="0"/>
        <v>0</v>
      </c>
      <c r="K44" s="264"/>
      <c r="L44" s="264"/>
      <c r="M44" s="265"/>
      <c r="N44" s="286">
        <v>0</v>
      </c>
      <c r="O44" s="286"/>
      <c r="P44" s="286"/>
      <c r="Q44" s="286">
        <v>0</v>
      </c>
      <c r="R44" s="286"/>
      <c r="S44" s="286"/>
      <c r="T44" s="286"/>
      <c r="U44" s="282"/>
      <c r="V44" s="282"/>
      <c r="W44" s="282"/>
      <c r="X44" s="282"/>
      <c r="Y44" s="282"/>
    </row>
    <row r="45" spans="1:25" ht="10.5" customHeight="1">
      <c r="A45" s="18"/>
      <c r="B45" s="277"/>
      <c r="C45" s="277"/>
      <c r="D45" s="277"/>
      <c r="E45" s="277"/>
      <c r="F45" s="277"/>
      <c r="G45" s="277"/>
      <c r="H45" s="277"/>
      <c r="I45" s="27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</row>
    <row r="46" spans="1:25" ht="16.5" customHeight="1">
      <c r="A46" s="282" t="s">
        <v>191</v>
      </c>
      <c r="B46" s="297" t="s">
        <v>192</v>
      </c>
      <c r="C46" s="297"/>
      <c r="D46" s="297"/>
      <c r="E46" s="297"/>
      <c r="F46" s="297"/>
      <c r="G46" s="297"/>
      <c r="H46" s="297"/>
      <c r="I46" s="297"/>
      <c r="J46" s="266" t="s">
        <v>190</v>
      </c>
      <c r="K46" s="267"/>
      <c r="L46" s="267"/>
      <c r="M46" s="268"/>
      <c r="N46" s="282" t="s">
        <v>126</v>
      </c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</row>
    <row r="47" spans="1:25" ht="21" customHeight="1">
      <c r="A47" s="282"/>
      <c r="B47" s="297"/>
      <c r="C47" s="297"/>
      <c r="D47" s="297"/>
      <c r="E47" s="297"/>
      <c r="F47" s="297"/>
      <c r="G47" s="297"/>
      <c r="H47" s="297"/>
      <c r="I47" s="297"/>
      <c r="J47" s="263">
        <f>J28</f>
        <v>184216553.34999999</v>
      </c>
      <c r="K47" s="264"/>
      <c r="L47" s="264"/>
      <c r="M47" s="265"/>
      <c r="N47" s="282" t="s">
        <v>189</v>
      </c>
      <c r="O47" s="282"/>
      <c r="P47" s="282"/>
      <c r="Q47" s="296">
        <v>47362031.560000002</v>
      </c>
      <c r="R47" s="296"/>
      <c r="S47" s="296"/>
      <c r="T47" s="296"/>
      <c r="U47" s="282" t="s">
        <v>137</v>
      </c>
      <c r="V47" s="282"/>
      <c r="W47" s="296">
        <v>15787343.859999999</v>
      </c>
      <c r="X47" s="296"/>
      <c r="Y47" s="296"/>
    </row>
    <row r="48" spans="1:25" ht="15" customHeight="1">
      <c r="A48" s="234"/>
      <c r="B48" s="299" t="s">
        <v>193</v>
      </c>
      <c r="C48" s="300"/>
      <c r="D48" s="300"/>
      <c r="E48" s="300"/>
      <c r="F48" s="300"/>
      <c r="G48" s="300"/>
      <c r="H48" s="300"/>
      <c r="I48" s="301"/>
      <c r="J48" s="266" t="s">
        <v>190</v>
      </c>
      <c r="K48" s="267"/>
      <c r="L48" s="267"/>
      <c r="M48" s="268"/>
      <c r="N48" s="234" t="s">
        <v>189</v>
      </c>
      <c r="O48" s="269"/>
      <c r="P48" s="235"/>
      <c r="Q48" s="308">
        <v>45124972.700000003</v>
      </c>
      <c r="R48" s="309"/>
      <c r="S48" s="309"/>
      <c r="T48" s="310"/>
      <c r="U48" s="234" t="s">
        <v>137</v>
      </c>
      <c r="V48" s="235"/>
      <c r="W48" s="308">
        <v>15041657.57</v>
      </c>
      <c r="X48" s="309"/>
      <c r="Y48" s="310"/>
    </row>
    <row r="49" spans="1:25" ht="16.5" customHeight="1">
      <c r="A49" s="238"/>
      <c r="B49" s="302"/>
      <c r="C49" s="303"/>
      <c r="D49" s="303"/>
      <c r="E49" s="303"/>
      <c r="F49" s="303"/>
      <c r="G49" s="303"/>
      <c r="H49" s="303"/>
      <c r="I49" s="304"/>
      <c r="J49" s="305">
        <v>175514848.03999999</v>
      </c>
      <c r="K49" s="306"/>
      <c r="L49" s="306"/>
      <c r="M49" s="307"/>
      <c r="N49" s="238"/>
      <c r="O49" s="271"/>
      <c r="P49" s="239"/>
      <c r="Q49" s="311"/>
      <c r="R49" s="312"/>
      <c r="S49" s="312"/>
      <c r="T49" s="313"/>
      <c r="U49" s="238"/>
      <c r="V49" s="239"/>
      <c r="W49" s="311"/>
      <c r="X49" s="312"/>
      <c r="Y49" s="313"/>
    </row>
    <row r="50" spans="1:25" ht="24" customHeight="1">
      <c r="A50" s="294" t="s">
        <v>194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</row>
    <row r="51" spans="1:25" ht="24" customHeight="1">
      <c r="A51" s="295" t="s">
        <v>195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</row>
    <row r="52" spans="1:25" ht="24" customHeight="1">
      <c r="A52" s="295" t="s">
        <v>196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</row>
    <row r="53" spans="1:25" ht="24" customHeight="1">
      <c r="A53" s="25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24" customHeight="1">
      <c r="A54" s="25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24" customHeight="1">
      <c r="A55" s="2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</sheetData>
  <mergeCells count="202">
    <mergeCell ref="A1:Y1"/>
    <mergeCell ref="J46:M46"/>
    <mergeCell ref="J47:M47"/>
    <mergeCell ref="A48:A49"/>
    <mergeCell ref="B48:I49"/>
    <mergeCell ref="J48:M48"/>
    <mergeCell ref="J49:M49"/>
    <mergeCell ref="N48:P49"/>
    <mergeCell ref="Q48:T49"/>
    <mergeCell ref="U48:V49"/>
    <mergeCell ref="W48:Y49"/>
    <mergeCell ref="A46:A47"/>
    <mergeCell ref="B45:I45"/>
    <mergeCell ref="J45:M45"/>
    <mergeCell ref="N45:P45"/>
    <mergeCell ref="Q45:T45"/>
    <mergeCell ref="U45:Y45"/>
    <mergeCell ref="B44:I44"/>
    <mergeCell ref="J44:M44"/>
    <mergeCell ref="N44:P44"/>
    <mergeCell ref="Q44:T44"/>
    <mergeCell ref="U44:Y44"/>
    <mergeCell ref="B43:I43"/>
    <mergeCell ref="J43:M43"/>
    <mergeCell ref="A50:Y50"/>
    <mergeCell ref="A51:Y51"/>
    <mergeCell ref="A52:Y52"/>
    <mergeCell ref="N47:P47"/>
    <mergeCell ref="Q47:T47"/>
    <mergeCell ref="N46:Y46"/>
    <mergeCell ref="W47:Y47"/>
    <mergeCell ref="U47:V47"/>
    <mergeCell ref="B46:I47"/>
    <mergeCell ref="N43:P43"/>
    <mergeCell ref="Q43:T43"/>
    <mergeCell ref="U43:Y43"/>
    <mergeCell ref="B42:I42"/>
    <mergeCell ref="J42:M42"/>
    <mergeCell ref="N42:P42"/>
    <mergeCell ref="Q42:T42"/>
    <mergeCell ref="U42:Y42"/>
    <mergeCell ref="B41:I41"/>
    <mergeCell ref="J41:M41"/>
    <mergeCell ref="N41:P41"/>
    <mergeCell ref="Q41:T41"/>
    <mergeCell ref="U41:Y41"/>
    <mergeCell ref="B40:I40"/>
    <mergeCell ref="J40:M40"/>
    <mergeCell ref="N40:P40"/>
    <mergeCell ref="Q40:T40"/>
    <mergeCell ref="U40:Y40"/>
    <mergeCell ref="B39:I39"/>
    <mergeCell ref="J39:M39"/>
    <mergeCell ref="N39:P39"/>
    <mergeCell ref="Q39:T39"/>
    <mergeCell ref="U39:Y39"/>
    <mergeCell ref="A24:A25"/>
    <mergeCell ref="J24:M25"/>
    <mergeCell ref="B24:I25"/>
    <mergeCell ref="N27:P27"/>
    <mergeCell ref="Q27:T27"/>
    <mergeCell ref="B37:I37"/>
    <mergeCell ref="J37:M37"/>
    <mergeCell ref="B38:I38"/>
    <mergeCell ref="J38:M38"/>
    <mergeCell ref="N37:P37"/>
    <mergeCell ref="Q37:T37"/>
    <mergeCell ref="B33:I33"/>
    <mergeCell ref="J33:M33"/>
    <mergeCell ref="B34:I34"/>
    <mergeCell ref="J34:M34"/>
    <mergeCell ref="N33:P33"/>
    <mergeCell ref="Q33:T33"/>
    <mergeCell ref="B29:I29"/>
    <mergeCell ref="J29:M29"/>
    <mergeCell ref="B30:I30"/>
    <mergeCell ref="J30:M30"/>
    <mergeCell ref="N29:P29"/>
    <mergeCell ref="Q29:T29"/>
    <mergeCell ref="B26:I26"/>
    <mergeCell ref="U37:Y37"/>
    <mergeCell ref="N38:P38"/>
    <mergeCell ref="Q38:T38"/>
    <mergeCell ref="U38:Y38"/>
    <mergeCell ref="B35:I35"/>
    <mergeCell ref="J35:M35"/>
    <mergeCell ref="B36:I36"/>
    <mergeCell ref="J36:M36"/>
    <mergeCell ref="N35:P35"/>
    <mergeCell ref="Q35:T35"/>
    <mergeCell ref="U35:Y35"/>
    <mergeCell ref="N36:P36"/>
    <mergeCell ref="Q36:T36"/>
    <mergeCell ref="U36:Y36"/>
    <mergeCell ref="U33:Y33"/>
    <mergeCell ref="N34:P34"/>
    <mergeCell ref="Q34:T34"/>
    <mergeCell ref="U34:Y34"/>
    <mergeCell ref="B31:I31"/>
    <mergeCell ref="J31:M31"/>
    <mergeCell ref="B32:I32"/>
    <mergeCell ref="J32:M32"/>
    <mergeCell ref="N31:P31"/>
    <mergeCell ref="Q31:T31"/>
    <mergeCell ref="U31:Y31"/>
    <mergeCell ref="N32:P32"/>
    <mergeCell ref="Q32:T32"/>
    <mergeCell ref="U32:Y32"/>
    <mergeCell ref="U29:Y29"/>
    <mergeCell ref="N30:P30"/>
    <mergeCell ref="Q30:T30"/>
    <mergeCell ref="U30:Y30"/>
    <mergeCell ref="B27:I27"/>
    <mergeCell ref="J27:M27"/>
    <mergeCell ref="B28:I28"/>
    <mergeCell ref="J28:M28"/>
    <mergeCell ref="U27:Y27"/>
    <mergeCell ref="N28:P28"/>
    <mergeCell ref="Q28:T28"/>
    <mergeCell ref="U28:Y28"/>
    <mergeCell ref="J26:M26"/>
    <mergeCell ref="N25:P25"/>
    <mergeCell ref="Q25:T25"/>
    <mergeCell ref="U24:Y25"/>
    <mergeCell ref="N26:P26"/>
    <mergeCell ref="Q26:T26"/>
    <mergeCell ref="U26:Y26"/>
    <mergeCell ref="B23:I23"/>
    <mergeCell ref="J23:M23"/>
    <mergeCell ref="N23:Y23"/>
    <mergeCell ref="N24:T24"/>
    <mergeCell ref="B21:I21"/>
    <mergeCell ref="J21:M21"/>
    <mergeCell ref="N21:Y21"/>
    <mergeCell ref="B22:I22"/>
    <mergeCell ref="J22:M22"/>
    <mergeCell ref="N22:Y22"/>
    <mergeCell ref="A13:B13"/>
    <mergeCell ref="A15:C15"/>
    <mergeCell ref="A12:D12"/>
    <mergeCell ref="C13:E13"/>
    <mergeCell ref="D15:F15"/>
    <mergeCell ref="E12:G12"/>
    <mergeCell ref="F13:J13"/>
    <mergeCell ref="G15:H15"/>
    <mergeCell ref="I15:K15"/>
    <mergeCell ref="B18:I18"/>
    <mergeCell ref="J18:M18"/>
    <mergeCell ref="N18:Y18"/>
    <mergeCell ref="N19:Y19"/>
    <mergeCell ref="J19:M19"/>
    <mergeCell ref="J20:M20"/>
    <mergeCell ref="B19:I19"/>
    <mergeCell ref="B20:I20"/>
    <mergeCell ref="N20:Y20"/>
    <mergeCell ref="B17:I17"/>
    <mergeCell ref="J17:M17"/>
    <mergeCell ref="N17:Y17"/>
    <mergeCell ref="A9:D11"/>
    <mergeCell ref="A2:E7"/>
    <mergeCell ref="F2:G2"/>
    <mergeCell ref="F7:G7"/>
    <mergeCell ref="H2:I2"/>
    <mergeCell ref="J2:W2"/>
    <mergeCell ref="E11:G11"/>
    <mergeCell ref="H12:L12"/>
    <mergeCell ref="H11:L11"/>
    <mergeCell ref="H10:L10"/>
    <mergeCell ref="E9:G10"/>
    <mergeCell ref="H9:V9"/>
    <mergeCell ref="M10:O10"/>
    <mergeCell ref="P10:V10"/>
    <mergeCell ref="M11:O11"/>
    <mergeCell ref="L15:M15"/>
    <mergeCell ref="O15:Q15"/>
    <mergeCell ref="R15:T15"/>
    <mergeCell ref="K13:M13"/>
    <mergeCell ref="N13:R13"/>
    <mergeCell ref="S13:V13"/>
    <mergeCell ref="X2:Y7"/>
    <mergeCell ref="X8:X9"/>
    <mergeCell ref="Y8:Y9"/>
    <mergeCell ref="X11:X12"/>
    <mergeCell ref="Y11:Y12"/>
    <mergeCell ref="F6:G6"/>
    <mergeCell ref="H6:I6"/>
    <mergeCell ref="J3:K7"/>
    <mergeCell ref="N3:O7"/>
    <mergeCell ref="L3:M7"/>
    <mergeCell ref="P3:S7"/>
    <mergeCell ref="T3:U7"/>
    <mergeCell ref="V3:W7"/>
    <mergeCell ref="F4:G4"/>
    <mergeCell ref="H4:I4"/>
    <mergeCell ref="F5:G5"/>
    <mergeCell ref="H5:I5"/>
    <mergeCell ref="F3:G3"/>
    <mergeCell ref="H3:I3"/>
    <mergeCell ref="H7:I7"/>
    <mergeCell ref="M12:O12"/>
    <mergeCell ref="P11:V11"/>
    <mergeCell ref="P12:V12"/>
  </mergeCells>
  <pageMargins left="0.70866141732283472" right="0.31496062992125984" top="0.35433070866141736" bottom="0.35433070866141736" header="0" footer="0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3"/>
  <sheetViews>
    <sheetView tabSelected="1" topLeftCell="A33" workbookViewId="0">
      <selection activeCell="H40" sqref="H40"/>
    </sheetView>
  </sheetViews>
  <sheetFormatPr defaultRowHeight="15"/>
  <cols>
    <col min="1" max="1" width="7" customWidth="1"/>
    <col min="2" max="2" width="9.5703125" customWidth="1"/>
    <col min="3" max="3" width="13.28515625" customWidth="1"/>
    <col min="4" max="4" width="9.85546875" customWidth="1"/>
    <col min="5" max="5" width="9.5703125" customWidth="1"/>
    <col min="6" max="6" width="12.140625" customWidth="1"/>
    <col min="7" max="7" width="17" customWidth="1"/>
    <col min="8" max="8" width="12.140625" customWidth="1"/>
    <col min="9" max="9" width="14.7109375" customWidth="1"/>
    <col min="10" max="10" width="10.7109375" customWidth="1"/>
    <col min="11" max="11" width="9.140625" customWidth="1"/>
  </cols>
  <sheetData>
    <row r="1" spans="1:11" ht="46.5" customHeight="1">
      <c r="A1" s="179" t="s">
        <v>327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1" ht="21" customHeight="1">
      <c r="A2" s="180" t="s">
        <v>3</v>
      </c>
      <c r="B2" s="181" t="s">
        <v>2</v>
      </c>
      <c r="C2" s="181"/>
      <c r="D2" s="181"/>
      <c r="E2" s="181" t="s">
        <v>0</v>
      </c>
      <c r="F2" s="181"/>
      <c r="G2" s="181"/>
      <c r="H2" s="181" t="s">
        <v>1</v>
      </c>
      <c r="I2" s="181"/>
      <c r="J2" s="181"/>
      <c r="K2" s="1"/>
    </row>
    <row r="3" spans="1:11" ht="53.25" customHeight="1">
      <c r="A3" s="180"/>
      <c r="B3" s="181"/>
      <c r="C3" s="181"/>
      <c r="D3" s="181"/>
      <c r="E3" s="177" t="s">
        <v>7</v>
      </c>
      <c r="F3" s="177" t="s">
        <v>8</v>
      </c>
      <c r="G3" s="177" t="s">
        <v>9</v>
      </c>
      <c r="H3" s="182" t="s">
        <v>10</v>
      </c>
      <c r="I3" s="183"/>
      <c r="J3" s="177" t="s">
        <v>12</v>
      </c>
      <c r="K3" s="1"/>
    </row>
    <row r="4" spans="1:11" ht="47.25" customHeight="1">
      <c r="A4" s="180"/>
      <c r="B4" s="56" t="s">
        <v>4</v>
      </c>
      <c r="C4" s="56" t="s">
        <v>5</v>
      </c>
      <c r="D4" s="56" t="s">
        <v>6</v>
      </c>
      <c r="E4" s="178"/>
      <c r="F4" s="178"/>
      <c r="G4" s="178"/>
      <c r="H4" s="29" t="s">
        <v>8</v>
      </c>
      <c r="I4" s="29" t="s">
        <v>11</v>
      </c>
      <c r="J4" s="178"/>
      <c r="K4" s="1"/>
    </row>
    <row r="5" spans="1:1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1"/>
    </row>
    <row r="6" spans="1:11" ht="33.75" customHeight="1">
      <c r="A6" s="111" t="s">
        <v>13</v>
      </c>
      <c r="B6" s="320" t="s">
        <v>14</v>
      </c>
      <c r="C6" s="321"/>
      <c r="D6" s="321"/>
      <c r="E6" s="321"/>
      <c r="F6" s="321"/>
      <c r="G6" s="321"/>
      <c r="H6" s="321"/>
      <c r="I6" s="321"/>
      <c r="J6" s="322"/>
      <c r="K6" s="1"/>
    </row>
    <row r="7" spans="1:11" ht="27.75" customHeight="1" thickBot="1">
      <c r="A7" s="60"/>
      <c r="B7" s="323" t="s">
        <v>15</v>
      </c>
      <c r="C7" s="324"/>
      <c r="D7" s="324"/>
      <c r="E7" s="324"/>
      <c r="F7" s="324"/>
      <c r="G7" s="324"/>
      <c r="H7" s="324"/>
      <c r="I7" s="324"/>
      <c r="J7" s="325"/>
      <c r="K7" s="1"/>
    </row>
    <row r="8" spans="1:11" ht="19.5" customHeight="1" thickBot="1">
      <c r="A8" s="7" t="s">
        <v>16</v>
      </c>
      <c r="B8" s="326" t="s">
        <v>17</v>
      </c>
      <c r="C8" s="327"/>
      <c r="D8" s="327"/>
      <c r="E8" s="327"/>
      <c r="F8" s="327"/>
      <c r="G8" s="327"/>
      <c r="H8" s="327"/>
      <c r="I8" s="327"/>
      <c r="J8" s="328"/>
      <c r="K8" s="1"/>
    </row>
    <row r="9" spans="1:11" ht="27" customHeight="1">
      <c r="A9" s="172" t="s">
        <v>18</v>
      </c>
      <c r="B9" s="166" t="s">
        <v>19</v>
      </c>
      <c r="C9" s="167"/>
      <c r="D9" s="168"/>
      <c r="E9" s="107" t="s">
        <v>20</v>
      </c>
      <c r="F9" s="108"/>
      <c r="G9" s="175">
        <f>I9</f>
        <v>0</v>
      </c>
      <c r="H9" s="108"/>
      <c r="I9" s="175"/>
      <c r="J9" s="175">
        <f>I9</f>
        <v>0</v>
      </c>
      <c r="K9" s="1"/>
    </row>
    <row r="10" spans="1:11" ht="28.5" customHeight="1" thickBot="1">
      <c r="A10" s="173"/>
      <c r="B10" s="169"/>
      <c r="C10" s="170"/>
      <c r="D10" s="171"/>
      <c r="E10" s="47" t="s">
        <v>21</v>
      </c>
      <c r="F10" s="109"/>
      <c r="G10" s="176"/>
      <c r="H10" s="109"/>
      <c r="I10" s="176"/>
      <c r="J10" s="176"/>
      <c r="K10" s="1"/>
    </row>
    <row r="11" spans="1:11" ht="21" customHeight="1" thickBot="1">
      <c r="A11" s="329" t="s">
        <v>23</v>
      </c>
      <c r="B11" s="327"/>
      <c r="C11" s="327"/>
      <c r="D11" s="330"/>
      <c r="E11" s="6"/>
      <c r="F11" s="52"/>
      <c r="G11" s="53">
        <f>SUM(G9)</f>
        <v>0</v>
      </c>
      <c r="H11" s="52"/>
      <c r="I11" s="53">
        <f>SUM(I9)</f>
        <v>0</v>
      </c>
      <c r="J11" s="54">
        <f>SUM(J9)</f>
        <v>0</v>
      </c>
      <c r="K11" s="1"/>
    </row>
    <row r="12" spans="1:11">
      <c r="A12" s="155" t="s">
        <v>22</v>
      </c>
      <c r="B12" s="156"/>
      <c r="C12" s="156"/>
      <c r="D12" s="157"/>
      <c r="E12" s="28"/>
      <c r="F12" s="28"/>
      <c r="G12" s="28"/>
      <c r="H12" s="28"/>
      <c r="I12" s="28"/>
      <c r="J12" s="28"/>
      <c r="K12" s="1"/>
    </row>
    <row r="13" spans="1:11" ht="32.25" customHeight="1">
      <c r="A13" s="364"/>
      <c r="B13" s="365"/>
      <c r="C13" s="365"/>
      <c r="D13" s="365"/>
      <c r="E13" s="365"/>
      <c r="F13" s="365"/>
      <c r="G13" s="365"/>
      <c r="H13" s="365"/>
      <c r="I13" s="365"/>
      <c r="J13" s="366"/>
      <c r="K13" s="1"/>
    </row>
    <row r="14" spans="1:11" ht="33.75" customHeight="1">
      <c r="A14" s="111" t="s">
        <v>24</v>
      </c>
      <c r="B14" s="320" t="s">
        <v>270</v>
      </c>
      <c r="C14" s="321"/>
      <c r="D14" s="321"/>
      <c r="E14" s="321"/>
      <c r="F14" s="321"/>
      <c r="G14" s="321"/>
      <c r="H14" s="321"/>
      <c r="I14" s="321"/>
      <c r="J14" s="322"/>
      <c r="K14" s="1"/>
    </row>
    <row r="15" spans="1:11" ht="27.75" customHeight="1" thickBot="1">
      <c r="A15" s="123"/>
      <c r="B15" s="323" t="s">
        <v>316</v>
      </c>
      <c r="C15" s="324"/>
      <c r="D15" s="324"/>
      <c r="E15" s="324"/>
      <c r="F15" s="324"/>
      <c r="G15" s="324"/>
      <c r="H15" s="324"/>
      <c r="I15" s="324"/>
      <c r="J15" s="325"/>
      <c r="K15" s="1"/>
    </row>
    <row r="16" spans="1:11" ht="31.5" customHeight="1" thickBot="1">
      <c r="A16" s="112" t="s">
        <v>27</v>
      </c>
      <c r="B16" s="326" t="s">
        <v>317</v>
      </c>
      <c r="C16" s="327"/>
      <c r="D16" s="327"/>
      <c r="E16" s="327"/>
      <c r="F16" s="327"/>
      <c r="G16" s="327"/>
      <c r="H16" s="327"/>
      <c r="I16" s="327"/>
      <c r="J16" s="328"/>
      <c r="K16" s="1"/>
    </row>
    <row r="17" spans="1:11" ht="51.75" customHeight="1">
      <c r="A17" s="172" t="s">
        <v>30</v>
      </c>
      <c r="B17" s="186" t="s">
        <v>318</v>
      </c>
      <c r="C17" s="186"/>
      <c r="D17" s="186"/>
      <c r="E17" s="107" t="s">
        <v>101</v>
      </c>
      <c r="F17" s="137">
        <f>H17</f>
        <v>1</v>
      </c>
      <c r="G17" s="136">
        <f>I17</f>
        <v>8550</v>
      </c>
      <c r="H17" s="137">
        <f>H18</f>
        <v>1</v>
      </c>
      <c r="I17" s="136">
        <f>I18</f>
        <v>8550</v>
      </c>
      <c r="J17" s="136">
        <f>I17</f>
        <v>8550</v>
      </c>
      <c r="K17" s="1"/>
    </row>
    <row r="18" spans="1:11" ht="19.5" customHeight="1" thickBot="1">
      <c r="A18" s="178"/>
      <c r="B18" s="77">
        <v>41841</v>
      </c>
      <c r="C18" s="78" t="s">
        <v>328</v>
      </c>
      <c r="D18" s="77">
        <v>41876</v>
      </c>
      <c r="E18" s="79" t="s">
        <v>38</v>
      </c>
      <c r="F18" s="80">
        <f>H18</f>
        <v>1</v>
      </c>
      <c r="G18" s="81">
        <f>I18</f>
        <v>8550</v>
      </c>
      <c r="H18" s="80">
        <v>1</v>
      </c>
      <c r="I18" s="81">
        <v>8550</v>
      </c>
      <c r="J18" s="81">
        <f>I18</f>
        <v>8550</v>
      </c>
      <c r="K18" s="1"/>
    </row>
    <row r="19" spans="1:11" ht="26.25" customHeight="1" thickBot="1">
      <c r="A19" s="329" t="s">
        <v>37</v>
      </c>
      <c r="B19" s="327"/>
      <c r="C19" s="327"/>
      <c r="D19" s="330"/>
      <c r="E19" s="6"/>
      <c r="F19" s="62"/>
      <c r="G19" s="63">
        <f>SUM(G17)</f>
        <v>8550</v>
      </c>
      <c r="H19" s="62"/>
      <c r="I19" s="63">
        <f>SUM(I17)</f>
        <v>8550</v>
      </c>
      <c r="J19" s="64">
        <f>SUM(J17)</f>
        <v>8550</v>
      </c>
      <c r="K19" s="1"/>
    </row>
    <row r="20" spans="1:11" ht="17.25" customHeight="1">
      <c r="A20" s="155" t="s">
        <v>22</v>
      </c>
      <c r="B20" s="156"/>
      <c r="C20" s="156"/>
      <c r="D20" s="157"/>
      <c r="E20" s="118"/>
      <c r="F20" s="118"/>
      <c r="G20" s="118"/>
      <c r="H20" s="118"/>
      <c r="I20" s="118"/>
      <c r="J20" s="118"/>
      <c r="K20" s="1"/>
    </row>
    <row r="21" spans="1:11" ht="52.5" customHeight="1">
      <c r="A21" s="331"/>
      <c r="B21" s="332"/>
      <c r="C21" s="332"/>
      <c r="D21" s="332"/>
      <c r="E21" s="332"/>
      <c r="F21" s="332"/>
      <c r="G21" s="332"/>
      <c r="H21" s="332"/>
      <c r="I21" s="332"/>
      <c r="J21" s="333"/>
      <c r="K21" s="1"/>
    </row>
    <row r="22" spans="1:11" ht="32.25" customHeight="1">
      <c r="A22" s="111" t="s">
        <v>113</v>
      </c>
      <c r="B22" s="320" t="s">
        <v>25</v>
      </c>
      <c r="C22" s="321"/>
      <c r="D22" s="321"/>
      <c r="E22" s="321"/>
      <c r="F22" s="321"/>
      <c r="G22" s="321"/>
      <c r="H22" s="321"/>
      <c r="I22" s="321"/>
      <c r="J22" s="322"/>
    </row>
    <row r="23" spans="1:11" ht="26.25" customHeight="1" thickBot="1">
      <c r="A23" s="60"/>
      <c r="B23" s="323" t="s">
        <v>26</v>
      </c>
      <c r="C23" s="324"/>
      <c r="D23" s="324"/>
      <c r="E23" s="324"/>
      <c r="F23" s="324"/>
      <c r="G23" s="324"/>
      <c r="H23" s="324"/>
      <c r="I23" s="324"/>
      <c r="J23" s="325"/>
    </row>
    <row r="24" spans="1:11" ht="32.25" customHeight="1" thickBot="1">
      <c r="A24" s="112" t="s">
        <v>114</v>
      </c>
      <c r="B24" s="326" t="s">
        <v>28</v>
      </c>
      <c r="C24" s="327"/>
      <c r="D24" s="327"/>
      <c r="E24" s="327"/>
      <c r="F24" s="327"/>
      <c r="G24" s="327"/>
      <c r="H24" s="327"/>
      <c r="I24" s="327"/>
      <c r="J24" s="328"/>
    </row>
    <row r="25" spans="1:11" ht="41.25" customHeight="1">
      <c r="A25" s="116" t="s">
        <v>271</v>
      </c>
      <c r="B25" s="186" t="s">
        <v>31</v>
      </c>
      <c r="C25" s="186"/>
      <c r="D25" s="186"/>
      <c r="E25" s="107" t="s">
        <v>29</v>
      </c>
      <c r="F25" s="119"/>
      <c r="G25" s="120"/>
      <c r="H25" s="119"/>
      <c r="I25" s="120"/>
      <c r="J25" s="120">
        <f>I25</f>
        <v>0</v>
      </c>
    </row>
    <row r="26" spans="1:11" ht="42" customHeight="1">
      <c r="A26" s="28" t="s">
        <v>272</v>
      </c>
      <c r="B26" s="184" t="s">
        <v>33</v>
      </c>
      <c r="C26" s="184"/>
      <c r="D26" s="184"/>
      <c r="E26" s="28" t="s">
        <v>34</v>
      </c>
      <c r="F26" s="58"/>
      <c r="G26" s="59"/>
      <c r="H26" s="58"/>
      <c r="I26" s="59"/>
      <c r="J26" s="59"/>
    </row>
    <row r="27" spans="1:11" ht="40.5" customHeight="1">
      <c r="A27" s="28" t="s">
        <v>273</v>
      </c>
      <c r="B27" s="185" t="s">
        <v>39</v>
      </c>
      <c r="C27" s="185"/>
      <c r="D27" s="185"/>
      <c r="E27" s="28" t="s">
        <v>34</v>
      </c>
      <c r="F27" s="58"/>
      <c r="G27" s="59"/>
      <c r="H27" s="58"/>
      <c r="I27" s="59"/>
      <c r="J27" s="59"/>
    </row>
    <row r="28" spans="1:11" ht="41.25" customHeight="1" thickBot="1">
      <c r="A28" s="28" t="s">
        <v>274</v>
      </c>
      <c r="B28" s="184" t="s">
        <v>40</v>
      </c>
      <c r="C28" s="184"/>
      <c r="D28" s="184"/>
      <c r="E28" s="28" t="s">
        <v>38</v>
      </c>
      <c r="F28" s="60"/>
      <c r="G28" s="61"/>
      <c r="H28" s="60"/>
      <c r="I28" s="61"/>
      <c r="J28" s="61"/>
    </row>
    <row r="29" spans="1:11" ht="21" customHeight="1" thickBot="1">
      <c r="A29" s="329" t="s">
        <v>122</v>
      </c>
      <c r="B29" s="327"/>
      <c r="C29" s="327"/>
      <c r="D29" s="330"/>
      <c r="E29" s="6"/>
      <c r="F29" s="62"/>
      <c r="G29" s="63">
        <f>SUM(G25:G28)</f>
        <v>0</v>
      </c>
      <c r="H29" s="62"/>
      <c r="I29" s="63">
        <f>SUM(I25:I28)</f>
        <v>0</v>
      </c>
      <c r="J29" s="64">
        <f>SUM(J25:J28)</f>
        <v>0</v>
      </c>
    </row>
    <row r="30" spans="1:11">
      <c r="A30" s="155" t="s">
        <v>22</v>
      </c>
      <c r="B30" s="156"/>
      <c r="C30" s="156"/>
      <c r="D30" s="157"/>
      <c r="E30" s="28"/>
      <c r="F30" s="28"/>
      <c r="G30" s="28"/>
      <c r="H30" s="28"/>
      <c r="I30" s="28"/>
      <c r="J30" s="28"/>
    </row>
    <row r="31" spans="1:11" ht="54.75" customHeight="1">
      <c r="A31" s="345"/>
      <c r="B31" s="345"/>
      <c r="C31" s="345"/>
      <c r="D31" s="345"/>
      <c r="E31" s="345"/>
      <c r="F31" s="345"/>
      <c r="G31" s="345"/>
      <c r="H31" s="345"/>
      <c r="I31" s="345"/>
      <c r="J31" s="345"/>
    </row>
    <row r="32" spans="1:11" ht="31.5" customHeight="1">
      <c r="A32" s="111" t="s">
        <v>113</v>
      </c>
      <c r="B32" s="320" t="s">
        <v>25</v>
      </c>
      <c r="C32" s="321"/>
      <c r="D32" s="321"/>
      <c r="E32" s="321"/>
      <c r="F32" s="321"/>
      <c r="G32" s="321"/>
      <c r="H32" s="321"/>
      <c r="I32" s="321"/>
      <c r="J32" s="322"/>
    </row>
    <row r="33" spans="1:10" ht="24.75" customHeight="1" thickBot="1">
      <c r="A33" s="60"/>
      <c r="B33" s="323" t="s">
        <v>41</v>
      </c>
      <c r="C33" s="324"/>
      <c r="D33" s="324"/>
      <c r="E33" s="324"/>
      <c r="F33" s="324"/>
      <c r="G33" s="324"/>
      <c r="H33" s="324"/>
      <c r="I33" s="324"/>
      <c r="J33" s="325"/>
    </row>
    <row r="34" spans="1:10" ht="21.75" customHeight="1" thickBot="1">
      <c r="A34" s="112" t="s">
        <v>255</v>
      </c>
      <c r="B34" s="326" t="s">
        <v>43</v>
      </c>
      <c r="C34" s="327"/>
      <c r="D34" s="327"/>
      <c r="E34" s="327"/>
      <c r="F34" s="327"/>
      <c r="G34" s="327"/>
      <c r="H34" s="327"/>
      <c r="I34" s="327"/>
      <c r="J34" s="328"/>
    </row>
    <row r="35" spans="1:10" ht="42.75" customHeight="1">
      <c r="A35" s="11" t="s">
        <v>256</v>
      </c>
      <c r="B35" s="339" t="s">
        <v>45</v>
      </c>
      <c r="C35" s="340"/>
      <c r="D35" s="340"/>
      <c r="E35" s="340"/>
      <c r="F35" s="340"/>
      <c r="G35" s="340"/>
      <c r="H35" s="340"/>
      <c r="I35" s="340"/>
      <c r="J35" s="341"/>
    </row>
    <row r="36" spans="1:10" ht="27" customHeight="1">
      <c r="A36" s="30" t="s">
        <v>275</v>
      </c>
      <c r="B36" s="184" t="s">
        <v>47</v>
      </c>
      <c r="C36" s="184"/>
      <c r="D36" s="184"/>
      <c r="E36" s="28" t="s">
        <v>21</v>
      </c>
      <c r="F36" s="57">
        <f t="shared" ref="F36:G38" si="0">H36</f>
        <v>453686.60000000003</v>
      </c>
      <c r="G36" s="57">
        <f t="shared" si="0"/>
        <v>29893.599999999999</v>
      </c>
      <c r="H36" s="142">
        <f>464308.4-10621.8</f>
        <v>453686.60000000003</v>
      </c>
      <c r="I36" s="57">
        <v>29893.599999999999</v>
      </c>
      <c r="J36" s="57">
        <f>I36</f>
        <v>29893.599999999999</v>
      </c>
    </row>
    <row r="37" spans="1:10" ht="24.75" customHeight="1">
      <c r="A37" s="30" t="s">
        <v>276</v>
      </c>
      <c r="B37" s="184" t="s">
        <v>49</v>
      </c>
      <c r="C37" s="184"/>
      <c r="D37" s="184"/>
      <c r="E37" s="28" t="s">
        <v>21</v>
      </c>
      <c r="F37" s="59">
        <f t="shared" si="0"/>
        <v>196804.9</v>
      </c>
      <c r="G37" s="59">
        <f t="shared" si="0"/>
        <v>18402</v>
      </c>
      <c r="H37" s="143">
        <v>196804.9</v>
      </c>
      <c r="I37" s="59">
        <v>18402</v>
      </c>
      <c r="J37" s="57">
        <f>I37</f>
        <v>18402</v>
      </c>
    </row>
    <row r="38" spans="1:10" ht="21" customHeight="1">
      <c r="A38" s="191" t="s">
        <v>277</v>
      </c>
      <c r="B38" s="206" t="s">
        <v>51</v>
      </c>
      <c r="C38" s="207"/>
      <c r="D38" s="208"/>
      <c r="E38" s="28" t="s">
        <v>52</v>
      </c>
      <c r="F38" s="59">
        <f t="shared" si="0"/>
        <v>4242.5</v>
      </c>
      <c r="G38" s="193">
        <f t="shared" si="0"/>
        <v>2302.3200000000002</v>
      </c>
      <c r="H38" s="59">
        <v>4242.5</v>
      </c>
      <c r="I38" s="193">
        <v>2302.3200000000002</v>
      </c>
      <c r="J38" s="193">
        <f>I38</f>
        <v>2302.3200000000002</v>
      </c>
    </row>
    <row r="39" spans="1:10" ht="45.75" customHeight="1">
      <c r="A39" s="192"/>
      <c r="B39" s="169"/>
      <c r="C39" s="170"/>
      <c r="D39" s="171"/>
      <c r="E39" s="28" t="s">
        <v>53</v>
      </c>
      <c r="F39" s="134">
        <f>H39</f>
        <v>795.5</v>
      </c>
      <c r="G39" s="190"/>
      <c r="H39" s="134">
        <f>ROUND(H38*187.5/1000,1)</f>
        <v>795.5</v>
      </c>
      <c r="I39" s="190"/>
      <c r="J39" s="190"/>
    </row>
    <row r="40" spans="1:10" ht="51" customHeight="1">
      <c r="A40" s="30" t="s">
        <v>278</v>
      </c>
      <c r="B40" s="184" t="s">
        <v>55</v>
      </c>
      <c r="C40" s="184"/>
      <c r="D40" s="184"/>
      <c r="E40" s="28" t="s">
        <v>52</v>
      </c>
      <c r="F40" s="59">
        <f>H40</f>
        <v>94154.5</v>
      </c>
      <c r="G40" s="59">
        <f>I40</f>
        <v>3601.6</v>
      </c>
      <c r="H40" s="59">
        <v>94154.5</v>
      </c>
      <c r="I40" s="59">
        <v>3601.6</v>
      </c>
      <c r="J40" s="57">
        <f t="shared" ref="J40:J51" si="1">I40</f>
        <v>3601.6</v>
      </c>
    </row>
    <row r="41" spans="1:10" ht="65.25" customHeight="1">
      <c r="A41" s="30" t="s">
        <v>279</v>
      </c>
      <c r="B41" s="185" t="s">
        <v>57</v>
      </c>
      <c r="C41" s="185"/>
      <c r="D41" s="185"/>
      <c r="E41" s="28" t="s">
        <v>34</v>
      </c>
      <c r="F41" s="59" t="s">
        <v>197</v>
      </c>
      <c r="G41" s="59">
        <f>I41</f>
        <v>1164.5</v>
      </c>
      <c r="H41" s="59" t="s">
        <v>197</v>
      </c>
      <c r="I41" s="59">
        <f>SUM(I42:I43)</f>
        <v>1164.5</v>
      </c>
      <c r="J41" s="57">
        <f t="shared" si="1"/>
        <v>1164.5</v>
      </c>
    </row>
    <row r="42" spans="1:10" ht="50.25" customHeight="1">
      <c r="A42" s="138" t="s">
        <v>319</v>
      </c>
      <c r="B42" s="338" t="s">
        <v>58</v>
      </c>
      <c r="C42" s="338"/>
      <c r="D42" s="338"/>
      <c r="E42" s="139" t="s">
        <v>34</v>
      </c>
      <c r="F42" s="140" t="s">
        <v>197</v>
      </c>
      <c r="G42" s="140">
        <f>I42</f>
        <v>338.9</v>
      </c>
      <c r="H42" s="140" t="s">
        <v>197</v>
      </c>
      <c r="I42" s="140">
        <v>338.9</v>
      </c>
      <c r="J42" s="141">
        <f t="shared" si="1"/>
        <v>338.9</v>
      </c>
    </row>
    <row r="43" spans="1:10" ht="90" customHeight="1">
      <c r="A43" s="138" t="s">
        <v>320</v>
      </c>
      <c r="B43" s="338" t="s">
        <v>59</v>
      </c>
      <c r="C43" s="338"/>
      <c r="D43" s="338"/>
      <c r="E43" s="139" t="s">
        <v>34</v>
      </c>
      <c r="F43" s="140" t="s">
        <v>197</v>
      </c>
      <c r="G43" s="140">
        <f>I43</f>
        <v>825.6</v>
      </c>
      <c r="H43" s="140" t="s">
        <v>197</v>
      </c>
      <c r="I43" s="140">
        <v>825.6</v>
      </c>
      <c r="J43" s="141">
        <f t="shared" si="1"/>
        <v>825.6</v>
      </c>
    </row>
    <row r="44" spans="1:10" ht="42.75" customHeight="1">
      <c r="A44" s="31" t="s">
        <v>280</v>
      </c>
      <c r="B44" s="185" t="s">
        <v>63</v>
      </c>
      <c r="C44" s="185"/>
      <c r="D44" s="185"/>
      <c r="E44" s="29" t="s">
        <v>34</v>
      </c>
      <c r="F44" s="59" t="s">
        <v>197</v>
      </c>
      <c r="G44" s="59">
        <f>I44</f>
        <v>0</v>
      </c>
      <c r="H44" s="59" t="s">
        <v>197</v>
      </c>
      <c r="I44" s="59">
        <v>0</v>
      </c>
      <c r="J44" s="59">
        <f t="shared" si="1"/>
        <v>0</v>
      </c>
    </row>
    <row r="45" spans="1:10" ht="64.5" customHeight="1">
      <c r="A45" s="31" t="s">
        <v>281</v>
      </c>
      <c r="B45" s="185" t="s">
        <v>65</v>
      </c>
      <c r="C45" s="185"/>
      <c r="D45" s="185"/>
      <c r="E45" s="29" t="s">
        <v>66</v>
      </c>
      <c r="F45" s="59" t="s">
        <v>197</v>
      </c>
      <c r="G45" s="59" t="s">
        <v>34</v>
      </c>
      <c r="H45" s="59" t="s">
        <v>197</v>
      </c>
      <c r="I45" s="59" t="s">
        <v>34</v>
      </c>
      <c r="J45" s="59" t="str">
        <f t="shared" si="1"/>
        <v xml:space="preserve"> -</v>
      </c>
    </row>
    <row r="46" spans="1:10" ht="76.5" customHeight="1">
      <c r="A46" s="30" t="s">
        <v>282</v>
      </c>
      <c r="B46" s="185" t="s">
        <v>67</v>
      </c>
      <c r="C46" s="185"/>
      <c r="D46" s="185"/>
      <c r="E46" s="28" t="s">
        <v>52</v>
      </c>
      <c r="F46" s="61" t="s">
        <v>197</v>
      </c>
      <c r="G46" s="61" t="s">
        <v>34</v>
      </c>
      <c r="H46" s="61" t="s">
        <v>197</v>
      </c>
      <c r="I46" s="61" t="s">
        <v>34</v>
      </c>
      <c r="J46" s="57" t="str">
        <f t="shared" si="1"/>
        <v xml:space="preserve"> -</v>
      </c>
    </row>
    <row r="47" spans="1:10" ht="81" customHeight="1">
      <c r="A47" s="30" t="s">
        <v>283</v>
      </c>
      <c r="B47" s="185" t="s">
        <v>70</v>
      </c>
      <c r="C47" s="185"/>
      <c r="D47" s="185"/>
      <c r="E47" s="28" t="s">
        <v>53</v>
      </c>
      <c r="F47" s="61" t="s">
        <v>197</v>
      </c>
      <c r="G47" s="61" t="s">
        <v>34</v>
      </c>
      <c r="H47" s="61" t="s">
        <v>197</v>
      </c>
      <c r="I47" s="61" t="s">
        <v>34</v>
      </c>
      <c r="J47" s="57" t="str">
        <f t="shared" si="1"/>
        <v xml:space="preserve"> -</v>
      </c>
    </row>
    <row r="48" spans="1:10" ht="27.75" customHeight="1">
      <c r="A48" s="30" t="s">
        <v>284</v>
      </c>
      <c r="B48" s="185" t="s">
        <v>72</v>
      </c>
      <c r="C48" s="185"/>
      <c r="D48" s="185"/>
      <c r="E48" s="28" t="s">
        <v>34</v>
      </c>
      <c r="F48" s="61" t="s">
        <v>197</v>
      </c>
      <c r="G48" s="61" t="s">
        <v>34</v>
      </c>
      <c r="H48" s="61" t="s">
        <v>197</v>
      </c>
      <c r="I48" s="61" t="s">
        <v>34</v>
      </c>
      <c r="J48" s="57" t="str">
        <f t="shared" si="1"/>
        <v xml:space="preserve"> -</v>
      </c>
    </row>
    <row r="49" spans="1:10" ht="82.5" customHeight="1">
      <c r="A49" s="50" t="s">
        <v>285</v>
      </c>
      <c r="B49" s="185" t="s">
        <v>74</v>
      </c>
      <c r="C49" s="185"/>
      <c r="D49" s="185"/>
      <c r="E49" s="47" t="s">
        <v>34</v>
      </c>
      <c r="F49" s="59" t="s">
        <v>197</v>
      </c>
      <c r="G49" s="59">
        <f>I49</f>
        <v>447.8</v>
      </c>
      <c r="H49" s="59" t="s">
        <v>197</v>
      </c>
      <c r="I49" s="59">
        <v>447.8</v>
      </c>
      <c r="J49" s="59">
        <f t="shared" si="1"/>
        <v>447.8</v>
      </c>
    </row>
    <row r="50" spans="1:10" ht="39.75" customHeight="1">
      <c r="A50" s="30" t="s">
        <v>286</v>
      </c>
      <c r="B50" s="185" t="s">
        <v>76</v>
      </c>
      <c r="C50" s="185"/>
      <c r="D50" s="185"/>
      <c r="E50" s="28" t="s">
        <v>34</v>
      </c>
      <c r="F50" s="61" t="s">
        <v>197</v>
      </c>
      <c r="G50" s="61" t="s">
        <v>34</v>
      </c>
      <c r="H50" s="61" t="s">
        <v>197</v>
      </c>
      <c r="I50" s="61" t="s">
        <v>34</v>
      </c>
      <c r="J50" s="57" t="str">
        <f t="shared" si="1"/>
        <v xml:space="preserve"> -</v>
      </c>
    </row>
    <row r="51" spans="1:10" ht="28.5" customHeight="1">
      <c r="A51" s="30" t="s">
        <v>287</v>
      </c>
      <c r="B51" s="185" t="s">
        <v>79</v>
      </c>
      <c r="C51" s="185"/>
      <c r="D51" s="185"/>
      <c r="E51" s="28" t="s">
        <v>34</v>
      </c>
      <c r="F51" s="61" t="s">
        <v>197</v>
      </c>
      <c r="G51" s="61" t="s">
        <v>34</v>
      </c>
      <c r="H51" s="61" t="s">
        <v>197</v>
      </c>
      <c r="I51" s="61" t="s">
        <v>34</v>
      </c>
      <c r="J51" s="57" t="str">
        <f t="shared" si="1"/>
        <v xml:space="preserve"> -</v>
      </c>
    </row>
    <row r="52" spans="1:10" ht="21" customHeight="1" thickBot="1">
      <c r="A52" s="67" t="s">
        <v>288</v>
      </c>
      <c r="B52" s="337" t="s">
        <v>80</v>
      </c>
      <c r="C52" s="337"/>
      <c r="D52" s="337"/>
      <c r="E52" s="55" t="s">
        <v>34</v>
      </c>
      <c r="F52" s="68" t="s">
        <v>197</v>
      </c>
      <c r="G52" s="68" t="s">
        <v>34</v>
      </c>
      <c r="H52" s="68" t="s">
        <v>197</v>
      </c>
      <c r="I52" s="68" t="s">
        <v>34</v>
      </c>
      <c r="J52" s="68" t="s">
        <v>34</v>
      </c>
    </row>
    <row r="53" spans="1:10" ht="21.75" customHeight="1" thickBot="1">
      <c r="A53" s="329" t="s">
        <v>257</v>
      </c>
      <c r="B53" s="327"/>
      <c r="C53" s="327"/>
      <c r="D53" s="330"/>
      <c r="E53" s="6"/>
      <c r="F53" s="63"/>
      <c r="G53" s="63">
        <f>SUM(G36:G41,G44:G52)</f>
        <v>55811.82</v>
      </c>
      <c r="H53" s="63"/>
      <c r="I53" s="63">
        <f>SUM(I36:I41,I44:I52)</f>
        <v>55811.82</v>
      </c>
      <c r="J53" s="64">
        <f>I53</f>
        <v>55811.82</v>
      </c>
    </row>
    <row r="54" spans="1:10" ht="16.5" customHeight="1">
      <c r="A54" s="155" t="s">
        <v>22</v>
      </c>
      <c r="B54" s="156"/>
      <c r="C54" s="156"/>
      <c r="D54" s="157"/>
      <c r="E54" s="28"/>
      <c r="F54" s="28"/>
      <c r="G54" s="28"/>
      <c r="H54" s="28"/>
      <c r="I54" s="28"/>
      <c r="J54" s="28"/>
    </row>
    <row r="55" spans="1:10" ht="17.100000000000001" customHeight="1">
      <c r="A55" s="317" t="s">
        <v>258</v>
      </c>
      <c r="B55" s="77">
        <v>41586</v>
      </c>
      <c r="C55" s="78" t="s">
        <v>329</v>
      </c>
      <c r="D55" s="77">
        <v>42004</v>
      </c>
      <c r="E55" s="132" t="s">
        <v>21</v>
      </c>
      <c r="F55" s="94">
        <f>H55</f>
        <v>325182.50000000006</v>
      </c>
      <c r="G55" s="94">
        <f t="shared" ref="G55:G57" si="2">I55</f>
        <v>25739.5</v>
      </c>
      <c r="H55" s="144">
        <f>248678.2+87126.1-10621.8</f>
        <v>325182.50000000006</v>
      </c>
      <c r="I55" s="94">
        <v>25739.5</v>
      </c>
      <c r="J55" s="94">
        <f t="shared" ref="J55:J57" si="3">I55</f>
        <v>25739.5</v>
      </c>
    </row>
    <row r="56" spans="1:10" ht="17.100000000000001" customHeight="1">
      <c r="A56" s="318"/>
      <c r="B56" s="77">
        <v>41586</v>
      </c>
      <c r="C56" s="78" t="s">
        <v>330</v>
      </c>
      <c r="D56" s="77">
        <v>42004</v>
      </c>
      <c r="E56" s="85" t="s">
        <v>21</v>
      </c>
      <c r="F56" s="86">
        <f>H56</f>
        <v>244587</v>
      </c>
      <c r="G56" s="86">
        <f t="shared" si="2"/>
        <v>23140.7</v>
      </c>
      <c r="H56" s="145">
        <f>159611.2+84975.8</f>
        <v>244587</v>
      </c>
      <c r="I56" s="86">
        <v>23140.7</v>
      </c>
      <c r="J56" s="86">
        <f t="shared" si="3"/>
        <v>23140.7</v>
      </c>
    </row>
    <row r="57" spans="1:10" ht="17.100000000000001" customHeight="1" thickBot="1">
      <c r="A57" s="318"/>
      <c r="B57" s="87">
        <v>41667</v>
      </c>
      <c r="C57" s="88" t="s">
        <v>331</v>
      </c>
      <c r="D57" s="87">
        <v>42004</v>
      </c>
      <c r="E57" s="89" t="s">
        <v>21</v>
      </c>
      <c r="F57" s="90">
        <f>H57</f>
        <v>80722</v>
      </c>
      <c r="G57" s="90">
        <f t="shared" si="2"/>
        <v>6483.8</v>
      </c>
      <c r="H57" s="146">
        <f>56019+24703</f>
        <v>80722</v>
      </c>
      <c r="I57" s="90">
        <v>6483.8</v>
      </c>
      <c r="J57" s="90">
        <f t="shared" si="3"/>
        <v>6483.8</v>
      </c>
    </row>
    <row r="58" spans="1:10" ht="17.100000000000001" customHeight="1" thickTop="1" thickBot="1">
      <c r="A58" s="318"/>
      <c r="B58" s="334" t="s">
        <v>217</v>
      </c>
      <c r="C58" s="335"/>
      <c r="D58" s="336"/>
      <c r="E58" s="91" t="s">
        <v>21</v>
      </c>
      <c r="F58" s="92">
        <f>SUM(F55:F57)</f>
        <v>650491.5</v>
      </c>
      <c r="G58" s="92">
        <f>SUM(G55:G57)</f>
        <v>55364</v>
      </c>
      <c r="H58" s="147">
        <f>SUM(H55:H57)</f>
        <v>650491.5</v>
      </c>
      <c r="I58" s="92">
        <f>SUM(I55:I57)</f>
        <v>55364</v>
      </c>
      <c r="J58" s="92">
        <f>SUM(J55:J57)</f>
        <v>55364</v>
      </c>
    </row>
    <row r="59" spans="1:10" ht="17.100000000000001" customHeight="1" thickTop="1">
      <c r="A59" s="318"/>
      <c r="B59" s="93">
        <v>41702</v>
      </c>
      <c r="C59" s="79" t="s">
        <v>332</v>
      </c>
      <c r="D59" s="93">
        <v>41851</v>
      </c>
      <c r="E59" s="85" t="s">
        <v>34</v>
      </c>
      <c r="F59" s="85" t="s">
        <v>34</v>
      </c>
      <c r="G59" s="86">
        <f t="shared" ref="G59" si="4">I59</f>
        <v>81.900000000000006</v>
      </c>
      <c r="H59" s="85" t="s">
        <v>34</v>
      </c>
      <c r="I59" s="86">
        <v>81.900000000000006</v>
      </c>
      <c r="J59" s="86">
        <f t="shared" ref="J59" si="5">I59</f>
        <v>81.900000000000006</v>
      </c>
    </row>
    <row r="60" spans="1:10" ht="17.100000000000001" customHeight="1">
      <c r="A60" s="318"/>
      <c r="B60" s="93">
        <v>41737</v>
      </c>
      <c r="C60" s="79" t="s">
        <v>333</v>
      </c>
      <c r="D60" s="93">
        <v>41882</v>
      </c>
      <c r="E60" s="85" t="s">
        <v>34</v>
      </c>
      <c r="F60" s="85" t="s">
        <v>34</v>
      </c>
      <c r="G60" s="86">
        <f t="shared" ref="G60" si="6">I60</f>
        <v>87.9</v>
      </c>
      <c r="H60" s="85" t="s">
        <v>34</v>
      </c>
      <c r="I60" s="86">
        <v>87.9</v>
      </c>
      <c r="J60" s="86">
        <f t="shared" ref="J60" si="7">I60</f>
        <v>87.9</v>
      </c>
    </row>
    <row r="61" spans="1:10" ht="17.100000000000001" customHeight="1">
      <c r="A61" s="318"/>
      <c r="B61" s="93">
        <v>41745</v>
      </c>
      <c r="C61" s="79" t="s">
        <v>334</v>
      </c>
      <c r="D61" s="93">
        <v>41831</v>
      </c>
      <c r="E61" s="85" t="s">
        <v>34</v>
      </c>
      <c r="F61" s="85" t="s">
        <v>34</v>
      </c>
      <c r="G61" s="86">
        <f t="shared" ref="G61" si="8">I61</f>
        <v>99.9</v>
      </c>
      <c r="H61" s="85" t="s">
        <v>34</v>
      </c>
      <c r="I61" s="86">
        <v>99.9</v>
      </c>
      <c r="J61" s="86">
        <f t="shared" ref="J61" si="9">I61</f>
        <v>99.9</v>
      </c>
    </row>
    <row r="62" spans="1:10" ht="17.100000000000001" customHeight="1">
      <c r="A62" s="318"/>
      <c r="B62" s="93">
        <v>41960</v>
      </c>
      <c r="C62" s="79" t="s">
        <v>335</v>
      </c>
      <c r="D62" s="93">
        <v>42004</v>
      </c>
      <c r="E62" s="85" t="s">
        <v>34</v>
      </c>
      <c r="F62" s="85" t="s">
        <v>34</v>
      </c>
      <c r="G62" s="86">
        <f t="shared" ref="G62" si="10">I62</f>
        <v>88.4</v>
      </c>
      <c r="H62" s="85" t="s">
        <v>34</v>
      </c>
      <c r="I62" s="86">
        <v>88.4</v>
      </c>
      <c r="J62" s="86">
        <f t="shared" ref="J62" si="11">I62</f>
        <v>88.4</v>
      </c>
    </row>
    <row r="63" spans="1:10" ht="17.100000000000001" customHeight="1" thickBot="1">
      <c r="A63" s="318"/>
      <c r="B63" s="87">
        <v>41960</v>
      </c>
      <c r="C63" s="88" t="s">
        <v>336</v>
      </c>
      <c r="D63" s="87">
        <v>42004</v>
      </c>
      <c r="E63" s="89" t="s">
        <v>34</v>
      </c>
      <c r="F63" s="89" t="s">
        <v>34</v>
      </c>
      <c r="G63" s="90">
        <f t="shared" ref="G63" si="12">I63</f>
        <v>89.7</v>
      </c>
      <c r="H63" s="89" t="s">
        <v>34</v>
      </c>
      <c r="I63" s="90">
        <v>89.7</v>
      </c>
      <c r="J63" s="90">
        <f t="shared" ref="J63" si="13">I63</f>
        <v>89.7</v>
      </c>
    </row>
    <row r="64" spans="1:10" ht="17.100000000000001" customHeight="1" thickTop="1" thickBot="1">
      <c r="A64" s="319"/>
      <c r="B64" s="314" t="s">
        <v>269</v>
      </c>
      <c r="C64" s="315"/>
      <c r="D64" s="316"/>
      <c r="E64" s="91"/>
      <c r="F64" s="92"/>
      <c r="G64" s="92">
        <f>SUM(G59:G63)</f>
        <v>447.8</v>
      </c>
      <c r="H64" s="92"/>
      <c r="I64" s="92">
        <f>SUM(I59:I63)</f>
        <v>447.8</v>
      </c>
      <c r="J64" s="92">
        <f>SUM(J59:J63)</f>
        <v>447.8</v>
      </c>
    </row>
    <row r="65" spans="1:10" ht="48" customHeight="1" thickTop="1">
      <c r="A65" s="380"/>
      <c r="B65" s="380"/>
      <c r="C65" s="380"/>
      <c r="D65" s="380"/>
      <c r="E65" s="380"/>
      <c r="F65" s="380"/>
      <c r="G65" s="380"/>
      <c r="H65" s="380"/>
      <c r="I65" s="380"/>
      <c r="J65" s="380"/>
    </row>
    <row r="66" spans="1:10" ht="25.5" customHeight="1">
      <c r="A66" s="111" t="s">
        <v>113</v>
      </c>
      <c r="B66" s="320" t="s">
        <v>25</v>
      </c>
      <c r="C66" s="321"/>
      <c r="D66" s="321"/>
      <c r="E66" s="321"/>
      <c r="F66" s="321"/>
      <c r="G66" s="321"/>
      <c r="H66" s="321"/>
      <c r="I66" s="321"/>
      <c r="J66" s="322"/>
    </row>
    <row r="67" spans="1:10" ht="23.25" customHeight="1" thickBot="1">
      <c r="A67" s="60"/>
      <c r="B67" s="323" t="s">
        <v>41</v>
      </c>
      <c r="C67" s="324"/>
      <c r="D67" s="324"/>
      <c r="E67" s="324"/>
      <c r="F67" s="324"/>
      <c r="G67" s="324"/>
      <c r="H67" s="324"/>
      <c r="I67" s="324"/>
      <c r="J67" s="325"/>
    </row>
    <row r="68" spans="1:10" ht="22.5" customHeight="1" thickBot="1">
      <c r="A68" s="112" t="s">
        <v>289</v>
      </c>
      <c r="B68" s="326" t="s">
        <v>83</v>
      </c>
      <c r="C68" s="327"/>
      <c r="D68" s="327"/>
      <c r="E68" s="327"/>
      <c r="F68" s="327"/>
      <c r="G68" s="327"/>
      <c r="H68" s="327"/>
      <c r="I68" s="327"/>
      <c r="J68" s="328"/>
    </row>
    <row r="69" spans="1:10" ht="45.75" customHeight="1">
      <c r="A69" s="221" t="s">
        <v>290</v>
      </c>
      <c r="B69" s="184" t="s">
        <v>85</v>
      </c>
      <c r="C69" s="184"/>
      <c r="D69" s="184"/>
      <c r="E69" s="48" t="s">
        <v>86</v>
      </c>
      <c r="F69" s="51">
        <v>6</v>
      </c>
      <c r="G69" s="66">
        <f>I69</f>
        <v>12138.4</v>
      </c>
      <c r="H69" s="65">
        <f>F69</f>
        <v>6</v>
      </c>
      <c r="I69" s="66">
        <f>SUM(I70:I77)</f>
        <v>12138.4</v>
      </c>
      <c r="J69" s="66">
        <f>I69</f>
        <v>12138.4</v>
      </c>
    </row>
    <row r="70" spans="1:10" ht="24.75" customHeight="1">
      <c r="A70" s="220"/>
      <c r="B70" s="377" t="s">
        <v>259</v>
      </c>
      <c r="C70" s="378"/>
      <c r="D70" s="379"/>
      <c r="E70" s="148" t="s">
        <v>260</v>
      </c>
      <c r="F70" s="149">
        <f>H70</f>
        <v>2</v>
      </c>
      <c r="G70" s="145">
        <f t="shared" ref="G70:G72" si="14">I70</f>
        <v>934.5</v>
      </c>
      <c r="H70" s="149">
        <v>2</v>
      </c>
      <c r="I70" s="145">
        <v>934.5</v>
      </c>
      <c r="J70" s="145">
        <f t="shared" ref="J70:J72" si="15">I70</f>
        <v>934.5</v>
      </c>
    </row>
    <row r="71" spans="1:10" ht="15" customHeight="1">
      <c r="A71" s="220"/>
      <c r="B71" s="377" t="s">
        <v>261</v>
      </c>
      <c r="C71" s="378"/>
      <c r="D71" s="379"/>
      <c r="E71" s="148" t="s">
        <v>262</v>
      </c>
      <c r="F71" s="150">
        <f>H71</f>
        <v>200</v>
      </c>
      <c r="G71" s="145">
        <f t="shared" si="14"/>
        <v>312.7</v>
      </c>
      <c r="H71" s="150">
        <v>200</v>
      </c>
      <c r="I71" s="145">
        <v>312.7</v>
      </c>
      <c r="J71" s="145">
        <f t="shared" si="15"/>
        <v>312.7</v>
      </c>
    </row>
    <row r="72" spans="1:10" ht="27" customHeight="1">
      <c r="A72" s="220"/>
      <c r="B72" s="377" t="s">
        <v>263</v>
      </c>
      <c r="C72" s="378"/>
      <c r="D72" s="379"/>
      <c r="E72" s="148" t="s">
        <v>21</v>
      </c>
      <c r="F72" s="151">
        <f>H72</f>
        <v>2386</v>
      </c>
      <c r="G72" s="145">
        <f t="shared" si="14"/>
        <v>6513</v>
      </c>
      <c r="H72" s="151">
        <v>2386</v>
      </c>
      <c r="I72" s="145">
        <v>6513</v>
      </c>
      <c r="J72" s="145">
        <f t="shared" si="15"/>
        <v>6513</v>
      </c>
    </row>
    <row r="73" spans="1:10" ht="24" customHeight="1">
      <c r="A73" s="220"/>
      <c r="B73" s="377" t="s">
        <v>264</v>
      </c>
      <c r="C73" s="378"/>
      <c r="D73" s="379"/>
      <c r="E73" s="148" t="s">
        <v>260</v>
      </c>
      <c r="F73" s="149">
        <f t="shared" ref="F73:F74" si="16">H73</f>
        <v>1</v>
      </c>
      <c r="G73" s="145">
        <f t="shared" ref="G73:G76" si="17">I73</f>
        <v>213.7</v>
      </c>
      <c r="H73" s="149">
        <v>1</v>
      </c>
      <c r="I73" s="145">
        <v>213.7</v>
      </c>
      <c r="J73" s="145">
        <f t="shared" ref="J73:J76" si="18">I73</f>
        <v>213.7</v>
      </c>
    </row>
    <row r="74" spans="1:10" ht="24" customHeight="1">
      <c r="A74" s="220"/>
      <c r="B74" s="377" t="s">
        <v>265</v>
      </c>
      <c r="C74" s="378"/>
      <c r="D74" s="379"/>
      <c r="E74" s="148" t="s">
        <v>260</v>
      </c>
      <c r="F74" s="149">
        <f t="shared" si="16"/>
        <v>14</v>
      </c>
      <c r="G74" s="145">
        <f t="shared" si="17"/>
        <v>816.2</v>
      </c>
      <c r="H74" s="149">
        <v>14</v>
      </c>
      <c r="I74" s="145">
        <v>816.2</v>
      </c>
      <c r="J74" s="145">
        <f t="shared" si="18"/>
        <v>816.2</v>
      </c>
    </row>
    <row r="75" spans="1:10" ht="26.25" customHeight="1">
      <c r="A75" s="220"/>
      <c r="B75" s="377" t="s">
        <v>268</v>
      </c>
      <c r="C75" s="378"/>
      <c r="D75" s="379"/>
      <c r="E75" s="148" t="s">
        <v>38</v>
      </c>
      <c r="F75" s="150">
        <f t="shared" ref="F75:F77" si="19">H75</f>
        <v>1</v>
      </c>
      <c r="G75" s="145">
        <f t="shared" si="17"/>
        <v>2857</v>
      </c>
      <c r="H75" s="150">
        <v>1</v>
      </c>
      <c r="I75" s="145">
        <v>2857</v>
      </c>
      <c r="J75" s="145">
        <f t="shared" si="18"/>
        <v>2857</v>
      </c>
    </row>
    <row r="76" spans="1:10" ht="27" customHeight="1">
      <c r="A76" s="192"/>
      <c r="B76" s="377" t="s">
        <v>337</v>
      </c>
      <c r="C76" s="378"/>
      <c r="D76" s="379"/>
      <c r="E76" s="148" t="s">
        <v>260</v>
      </c>
      <c r="F76" s="150">
        <f t="shared" si="19"/>
        <v>600</v>
      </c>
      <c r="G76" s="145">
        <f t="shared" si="17"/>
        <v>491.3</v>
      </c>
      <c r="H76" s="150">
        <v>600</v>
      </c>
      <c r="I76" s="145">
        <v>491.3</v>
      </c>
      <c r="J76" s="145">
        <f t="shared" si="18"/>
        <v>491.3</v>
      </c>
    </row>
    <row r="77" spans="1:10" ht="78" customHeight="1">
      <c r="A77" s="347" t="s">
        <v>291</v>
      </c>
      <c r="B77" s="346" t="s">
        <v>74</v>
      </c>
      <c r="C77" s="185"/>
      <c r="D77" s="185"/>
      <c r="E77" s="48" t="s">
        <v>34</v>
      </c>
      <c r="F77" s="74">
        <f t="shared" si="19"/>
        <v>0</v>
      </c>
      <c r="G77" s="59">
        <f>I77</f>
        <v>0</v>
      </c>
      <c r="H77" s="74">
        <f>H78</f>
        <v>0</v>
      </c>
      <c r="I77" s="59">
        <f>I78</f>
        <v>0</v>
      </c>
      <c r="J77" s="59">
        <f>I77</f>
        <v>0</v>
      </c>
    </row>
    <row r="78" spans="1:10" ht="36" customHeight="1" thickBot="1">
      <c r="A78" s="348"/>
      <c r="B78" s="349"/>
      <c r="C78" s="350"/>
      <c r="D78" s="351"/>
      <c r="E78" s="79" t="s">
        <v>260</v>
      </c>
      <c r="F78" s="97">
        <f t="shared" ref="F78" si="20">H78</f>
        <v>0</v>
      </c>
      <c r="G78" s="86">
        <f t="shared" ref="G78" si="21">I78</f>
        <v>0</v>
      </c>
      <c r="H78" s="97">
        <v>0</v>
      </c>
      <c r="I78" s="86">
        <v>0</v>
      </c>
      <c r="J78" s="86">
        <f t="shared" ref="J78" si="22">I78</f>
        <v>0</v>
      </c>
    </row>
    <row r="79" spans="1:10" ht="22.5" customHeight="1" thickBot="1">
      <c r="A79" s="329" t="s">
        <v>292</v>
      </c>
      <c r="B79" s="327"/>
      <c r="C79" s="327"/>
      <c r="D79" s="330"/>
      <c r="E79" s="6"/>
      <c r="F79" s="62"/>
      <c r="G79" s="63">
        <f>SUM(G69)</f>
        <v>12138.4</v>
      </c>
      <c r="H79" s="62"/>
      <c r="I79" s="63">
        <f>SUM(I69)</f>
        <v>12138.4</v>
      </c>
      <c r="J79" s="64">
        <f>SUM(J69)</f>
        <v>12138.4</v>
      </c>
    </row>
    <row r="80" spans="1:10">
      <c r="A80" s="155" t="s">
        <v>22</v>
      </c>
      <c r="B80" s="156"/>
      <c r="C80" s="156"/>
      <c r="D80" s="157"/>
      <c r="E80" s="48"/>
      <c r="F80" s="48"/>
      <c r="G80" s="48"/>
      <c r="H80" s="48"/>
      <c r="I80" s="48"/>
      <c r="J80" s="48"/>
    </row>
    <row r="81" spans="1:10">
      <c r="A81" s="214" t="s">
        <v>293</v>
      </c>
      <c r="B81" s="77">
        <v>41603</v>
      </c>
      <c r="C81" s="78" t="s">
        <v>338</v>
      </c>
      <c r="D81" s="77">
        <v>41876</v>
      </c>
      <c r="E81" s="78" t="s">
        <v>34</v>
      </c>
      <c r="F81" s="78" t="s">
        <v>34</v>
      </c>
      <c r="G81" s="94">
        <f t="shared" ref="G81:G84" si="23">I81</f>
        <v>12138.4</v>
      </c>
      <c r="H81" s="127" t="str">
        <f>F81</f>
        <v xml:space="preserve"> -</v>
      </c>
      <c r="I81" s="94">
        <v>12138.4</v>
      </c>
      <c r="J81" s="94">
        <f t="shared" ref="J81:J84" si="24">I81</f>
        <v>12138.4</v>
      </c>
    </row>
    <row r="82" spans="1:10" ht="15.75" thickBot="1">
      <c r="A82" s="352"/>
      <c r="B82" s="87"/>
      <c r="C82" s="88"/>
      <c r="D82" s="87"/>
      <c r="E82" s="128" t="s">
        <v>34</v>
      </c>
      <c r="F82" s="128" t="s">
        <v>34</v>
      </c>
      <c r="G82" s="90">
        <f t="shared" si="23"/>
        <v>0</v>
      </c>
      <c r="H82" s="90" t="str">
        <f t="shared" ref="H82" si="25">F82</f>
        <v xml:space="preserve"> -</v>
      </c>
      <c r="I82" s="90"/>
      <c r="J82" s="90">
        <f t="shared" si="24"/>
        <v>0</v>
      </c>
    </row>
    <row r="83" spans="1:10" ht="16.5" thickTop="1" thickBot="1">
      <c r="A83" s="129"/>
      <c r="B83" s="334" t="s">
        <v>294</v>
      </c>
      <c r="C83" s="335"/>
      <c r="D83" s="336"/>
      <c r="E83" s="130"/>
      <c r="F83" s="131"/>
      <c r="G83" s="131">
        <f>SUM(G81:G82)</f>
        <v>12138.4</v>
      </c>
      <c r="H83" s="131"/>
      <c r="I83" s="131">
        <f>SUM(I81:I82)</f>
        <v>12138.4</v>
      </c>
      <c r="J83" s="131">
        <f>SUM(J81:J82)</f>
        <v>12138.4</v>
      </c>
    </row>
    <row r="84" spans="1:10" ht="15.75" thickTop="1">
      <c r="A84" s="353" t="s">
        <v>291</v>
      </c>
      <c r="B84" s="93"/>
      <c r="C84" s="79"/>
      <c r="D84" s="93"/>
      <c r="E84" s="79" t="s">
        <v>34</v>
      </c>
      <c r="F84" s="79" t="s">
        <v>34</v>
      </c>
      <c r="G84" s="86">
        <f t="shared" si="23"/>
        <v>0</v>
      </c>
      <c r="H84" s="85" t="s">
        <v>34</v>
      </c>
      <c r="I84" s="86"/>
      <c r="J84" s="86">
        <f t="shared" si="24"/>
        <v>0</v>
      </c>
    </row>
    <row r="85" spans="1:10" ht="15.75" thickBot="1">
      <c r="A85" s="352"/>
      <c r="B85" s="93"/>
      <c r="C85" s="78"/>
      <c r="D85" s="77"/>
      <c r="E85" s="79"/>
      <c r="F85" s="79"/>
      <c r="G85" s="94"/>
      <c r="H85" s="85"/>
      <c r="I85" s="94"/>
      <c r="J85" s="94"/>
    </row>
    <row r="86" spans="1:10" ht="16.5" thickTop="1" thickBot="1">
      <c r="A86" s="129"/>
      <c r="B86" s="334" t="s">
        <v>295</v>
      </c>
      <c r="C86" s="335"/>
      <c r="D86" s="336"/>
      <c r="E86" s="130"/>
      <c r="F86" s="131"/>
      <c r="G86" s="131">
        <f>SUM(G84:G85)</f>
        <v>0</v>
      </c>
      <c r="H86" s="131"/>
      <c r="I86" s="131">
        <f>SUM(I84:I85)</f>
        <v>0</v>
      </c>
      <c r="J86" s="131">
        <f>SUM(J84:J85)</f>
        <v>0</v>
      </c>
    </row>
    <row r="87" spans="1:10" ht="15.75" thickTop="1">
      <c r="A87" s="126"/>
      <c r="B87" s="342" t="s">
        <v>252</v>
      </c>
      <c r="C87" s="343"/>
      <c r="D87" s="344"/>
      <c r="E87" s="95"/>
      <c r="F87" s="96"/>
      <c r="G87" s="96">
        <f>SUM(G83,G86)</f>
        <v>12138.4</v>
      </c>
      <c r="H87" s="96"/>
      <c r="I87" s="96">
        <f>SUM(I83,I86)</f>
        <v>12138.4</v>
      </c>
      <c r="J87" s="96">
        <f>SUM(J83,J86)</f>
        <v>12138.4</v>
      </c>
    </row>
    <row r="88" spans="1:10" ht="54" customHeight="1" thickBot="1">
      <c r="A88" s="345"/>
      <c r="B88" s="345"/>
      <c r="C88" s="345"/>
      <c r="D88" s="345"/>
      <c r="E88" s="345"/>
      <c r="F88" s="345"/>
      <c r="G88" s="345"/>
      <c r="H88" s="345"/>
      <c r="I88" s="345"/>
      <c r="J88" s="345"/>
    </row>
    <row r="89" spans="1:10" ht="33.75" customHeight="1">
      <c r="A89" s="115" t="s">
        <v>113</v>
      </c>
      <c r="B89" s="354" t="s">
        <v>25</v>
      </c>
      <c r="C89" s="355"/>
      <c r="D89" s="355"/>
      <c r="E89" s="355"/>
      <c r="F89" s="355"/>
      <c r="G89" s="355"/>
      <c r="H89" s="355"/>
      <c r="I89" s="355"/>
      <c r="J89" s="356"/>
    </row>
    <row r="90" spans="1:10" ht="27" customHeight="1" thickBot="1">
      <c r="A90" s="60"/>
      <c r="B90" s="323" t="s">
        <v>41</v>
      </c>
      <c r="C90" s="324"/>
      <c r="D90" s="324"/>
      <c r="E90" s="324"/>
      <c r="F90" s="324"/>
      <c r="G90" s="324"/>
      <c r="H90" s="324"/>
      <c r="I90" s="324"/>
      <c r="J90" s="325"/>
    </row>
    <row r="91" spans="1:10" ht="25.5" customHeight="1" thickBot="1">
      <c r="A91" s="112" t="s">
        <v>296</v>
      </c>
      <c r="B91" s="326" t="s">
        <v>90</v>
      </c>
      <c r="C91" s="327"/>
      <c r="D91" s="327"/>
      <c r="E91" s="327"/>
      <c r="F91" s="327"/>
      <c r="G91" s="327"/>
      <c r="H91" s="327"/>
      <c r="I91" s="327"/>
      <c r="J91" s="328"/>
    </row>
    <row r="92" spans="1:10" ht="164.25" customHeight="1">
      <c r="A92" s="49" t="s">
        <v>297</v>
      </c>
      <c r="B92" s="184" t="s">
        <v>92</v>
      </c>
      <c r="C92" s="184"/>
      <c r="D92" s="184"/>
      <c r="E92" s="48" t="s">
        <v>38</v>
      </c>
      <c r="F92" s="70"/>
      <c r="G92" s="66">
        <f>I92</f>
        <v>15312.400000000001</v>
      </c>
      <c r="H92" s="65"/>
      <c r="I92" s="66">
        <f>SUM(I93,I97)</f>
        <v>15312.400000000001</v>
      </c>
      <c r="J92" s="66">
        <f>I92</f>
        <v>15312.400000000001</v>
      </c>
    </row>
    <row r="93" spans="1:10" ht="56.25" customHeight="1">
      <c r="A93" s="191" t="s">
        <v>298</v>
      </c>
      <c r="B93" s="184" t="s">
        <v>94</v>
      </c>
      <c r="C93" s="184"/>
      <c r="D93" s="184"/>
      <c r="E93" s="48" t="s">
        <v>38</v>
      </c>
      <c r="F93" s="133">
        <f>H93</f>
        <v>221</v>
      </c>
      <c r="G93" s="66">
        <f>I93</f>
        <v>14799.800000000001</v>
      </c>
      <c r="H93" s="70">
        <f>SUM(H94:H95)</f>
        <v>221</v>
      </c>
      <c r="I93" s="66">
        <f>SUM(I94:I95)</f>
        <v>14799.800000000001</v>
      </c>
      <c r="J93" s="66">
        <f>I93</f>
        <v>14799.800000000001</v>
      </c>
    </row>
    <row r="94" spans="1:10" ht="17.100000000000001" customHeight="1">
      <c r="A94" s="220"/>
      <c r="B94" s="77">
        <v>41592</v>
      </c>
      <c r="C94" s="78" t="s">
        <v>340</v>
      </c>
      <c r="D94" s="77">
        <v>42004</v>
      </c>
      <c r="E94" s="79" t="s">
        <v>38</v>
      </c>
      <c r="F94" s="80">
        <f>H94</f>
        <v>187</v>
      </c>
      <c r="G94" s="81">
        <f>I94</f>
        <v>12818.7</v>
      </c>
      <c r="H94" s="80">
        <f>172+15</f>
        <v>187</v>
      </c>
      <c r="I94" s="81">
        <v>12818.7</v>
      </c>
      <c r="J94" s="81">
        <f>I94</f>
        <v>12818.7</v>
      </c>
    </row>
    <row r="95" spans="1:10" ht="17.100000000000001" customHeight="1">
      <c r="A95" s="192"/>
      <c r="B95" s="77">
        <v>41702</v>
      </c>
      <c r="C95" s="78" t="s">
        <v>341</v>
      </c>
      <c r="D95" s="77">
        <v>42004</v>
      </c>
      <c r="E95" s="79" t="s">
        <v>38</v>
      </c>
      <c r="F95" s="80">
        <f>H95</f>
        <v>34</v>
      </c>
      <c r="G95" s="81">
        <f t="shared" ref="G95" si="26">I95</f>
        <v>1981.1</v>
      </c>
      <c r="H95" s="80">
        <v>34</v>
      </c>
      <c r="I95" s="81">
        <v>1981.1</v>
      </c>
      <c r="J95" s="81">
        <f t="shared" ref="J95" si="27">I95</f>
        <v>1981.1</v>
      </c>
    </row>
    <row r="96" spans="1:10" ht="51.75" customHeight="1">
      <c r="A96" s="49" t="s">
        <v>299</v>
      </c>
      <c r="B96" s="184" t="s">
        <v>96</v>
      </c>
      <c r="C96" s="184"/>
      <c r="D96" s="184"/>
      <c r="E96" s="48" t="s">
        <v>38</v>
      </c>
      <c r="F96" s="70"/>
      <c r="G96" s="66" t="s">
        <v>34</v>
      </c>
      <c r="H96" s="65"/>
      <c r="I96" s="66" t="s">
        <v>34</v>
      </c>
      <c r="J96" s="66" t="s">
        <v>34</v>
      </c>
    </row>
    <row r="97" spans="1:10" ht="69.75" customHeight="1">
      <c r="A97" s="191" t="s">
        <v>300</v>
      </c>
      <c r="B97" s="184" t="s">
        <v>98</v>
      </c>
      <c r="C97" s="184"/>
      <c r="D97" s="184"/>
      <c r="E97" s="48" t="s">
        <v>38</v>
      </c>
      <c r="F97" s="135">
        <f t="shared" ref="F97:G98" si="28">H97</f>
        <v>75</v>
      </c>
      <c r="G97" s="66">
        <f t="shared" si="28"/>
        <v>512.6</v>
      </c>
      <c r="H97" s="135">
        <f>SUM(H98:H98)</f>
        <v>75</v>
      </c>
      <c r="I97" s="66">
        <f>SUM(I98:I98)</f>
        <v>512.6</v>
      </c>
      <c r="J97" s="66">
        <f>I97</f>
        <v>512.6</v>
      </c>
    </row>
    <row r="98" spans="1:10" ht="17.100000000000001" customHeight="1">
      <c r="A98" s="220"/>
      <c r="B98" s="77">
        <v>41569</v>
      </c>
      <c r="C98" s="78" t="s">
        <v>339</v>
      </c>
      <c r="D98" s="77">
        <v>42004</v>
      </c>
      <c r="E98" s="79" t="s">
        <v>38</v>
      </c>
      <c r="F98" s="80">
        <f t="shared" si="28"/>
        <v>75</v>
      </c>
      <c r="G98" s="81">
        <f t="shared" si="28"/>
        <v>512.6</v>
      </c>
      <c r="H98" s="80">
        <v>75</v>
      </c>
      <c r="I98" s="81">
        <v>512.6</v>
      </c>
      <c r="J98" s="81">
        <f>I98</f>
        <v>512.6</v>
      </c>
    </row>
    <row r="99" spans="1:10" ht="90.75" customHeight="1">
      <c r="A99" s="121" t="s">
        <v>301</v>
      </c>
      <c r="B99" s="185" t="s">
        <v>100</v>
      </c>
      <c r="C99" s="185"/>
      <c r="D99" s="185"/>
      <c r="E99" s="117" t="s">
        <v>101</v>
      </c>
      <c r="F99" s="123">
        <v>0</v>
      </c>
      <c r="G99" s="122">
        <v>0</v>
      </c>
      <c r="H99" s="123">
        <v>0</v>
      </c>
      <c r="I99" s="122">
        <v>0</v>
      </c>
      <c r="J99" s="122">
        <f>I99</f>
        <v>0</v>
      </c>
    </row>
    <row r="100" spans="1:10" ht="42" customHeight="1">
      <c r="A100" s="50" t="s">
        <v>302</v>
      </c>
      <c r="B100" s="185" t="s">
        <v>102</v>
      </c>
      <c r="C100" s="185"/>
      <c r="D100" s="185"/>
      <c r="E100" s="47" t="s">
        <v>101</v>
      </c>
      <c r="F100" s="58"/>
      <c r="G100" s="59" t="s">
        <v>34</v>
      </c>
      <c r="H100" s="58"/>
      <c r="I100" s="59" t="s">
        <v>34</v>
      </c>
      <c r="J100" s="59" t="s">
        <v>34</v>
      </c>
    </row>
    <row r="101" spans="1:10" ht="31.5" customHeight="1">
      <c r="A101" s="191" t="s">
        <v>303</v>
      </c>
      <c r="B101" s="185" t="s">
        <v>105</v>
      </c>
      <c r="C101" s="185"/>
      <c r="D101" s="185"/>
      <c r="E101" s="47" t="s">
        <v>21</v>
      </c>
      <c r="F101" s="72">
        <v>0</v>
      </c>
      <c r="G101" s="217">
        <f>I101</f>
        <v>0</v>
      </c>
      <c r="H101" s="73">
        <f>F101</f>
        <v>0</v>
      </c>
      <c r="I101" s="217"/>
      <c r="J101" s="217">
        <f>I101</f>
        <v>0</v>
      </c>
    </row>
    <row r="102" spans="1:10" ht="72.75" customHeight="1">
      <c r="A102" s="220"/>
      <c r="B102" s="185"/>
      <c r="C102" s="185"/>
      <c r="D102" s="185"/>
      <c r="E102" s="47" t="s">
        <v>38</v>
      </c>
      <c r="F102" s="74">
        <v>0</v>
      </c>
      <c r="G102" s="217"/>
      <c r="H102" s="58">
        <v>0</v>
      </c>
      <c r="I102" s="217"/>
      <c r="J102" s="217"/>
    </row>
    <row r="103" spans="1:10" ht="28.5" customHeight="1">
      <c r="A103" s="191" t="s">
        <v>304</v>
      </c>
      <c r="B103" s="185" t="s">
        <v>107</v>
      </c>
      <c r="C103" s="185"/>
      <c r="D103" s="185"/>
      <c r="E103" s="177" t="s">
        <v>38</v>
      </c>
      <c r="F103" s="360">
        <f>H103</f>
        <v>0</v>
      </c>
      <c r="G103" s="193">
        <f>I103</f>
        <v>0</v>
      </c>
      <c r="H103" s="362">
        <f>H105</f>
        <v>0</v>
      </c>
      <c r="I103" s="193">
        <f>I105</f>
        <v>0</v>
      </c>
      <c r="J103" s="193">
        <f>I103</f>
        <v>0</v>
      </c>
    </row>
    <row r="104" spans="1:10" ht="23.25" customHeight="1">
      <c r="A104" s="220"/>
      <c r="B104" s="357" t="s">
        <v>321</v>
      </c>
      <c r="C104" s="358"/>
      <c r="D104" s="359"/>
      <c r="E104" s="178"/>
      <c r="F104" s="361"/>
      <c r="G104" s="190"/>
      <c r="H104" s="363"/>
      <c r="I104" s="190"/>
      <c r="J104" s="190"/>
    </row>
    <row r="105" spans="1:10" ht="17.25" customHeight="1">
      <c r="A105" s="192"/>
      <c r="B105" s="77"/>
      <c r="C105" s="106"/>
      <c r="D105" s="77"/>
      <c r="E105" s="79" t="s">
        <v>38</v>
      </c>
      <c r="F105" s="80">
        <f t="shared" ref="F105:G105" si="29">H105</f>
        <v>0</v>
      </c>
      <c r="G105" s="81">
        <f t="shared" si="29"/>
        <v>0</v>
      </c>
      <c r="H105" s="80"/>
      <c r="I105" s="81"/>
      <c r="J105" s="81">
        <f t="shared" ref="J105" si="30">I105</f>
        <v>0</v>
      </c>
    </row>
    <row r="106" spans="1:10" ht="128.25" customHeight="1" thickBot="1">
      <c r="A106" s="14" t="s">
        <v>305</v>
      </c>
      <c r="B106" s="219" t="s">
        <v>110</v>
      </c>
      <c r="C106" s="219"/>
      <c r="D106" s="219"/>
      <c r="E106" s="15" t="s">
        <v>34</v>
      </c>
      <c r="F106" s="76"/>
      <c r="G106" s="68" t="s">
        <v>34</v>
      </c>
      <c r="H106" s="76"/>
      <c r="I106" s="68" t="s">
        <v>34</v>
      </c>
      <c r="J106" s="68" t="s">
        <v>34</v>
      </c>
    </row>
    <row r="107" spans="1:10" ht="26.25" customHeight="1" thickBot="1">
      <c r="A107" s="329" t="s">
        <v>306</v>
      </c>
      <c r="B107" s="327"/>
      <c r="C107" s="327"/>
      <c r="D107" s="330"/>
      <c r="E107" s="6"/>
      <c r="F107" s="62"/>
      <c r="G107" s="63">
        <f>SUM(G92,G99,G101,G103)</f>
        <v>15312.400000000001</v>
      </c>
      <c r="H107" s="62"/>
      <c r="I107" s="63">
        <f>SUM(I92,I99,I101,I103)</f>
        <v>15312.400000000001</v>
      </c>
      <c r="J107" s="64">
        <f>I107</f>
        <v>15312.400000000001</v>
      </c>
    </row>
    <row r="108" spans="1:10">
      <c r="A108" s="155" t="s">
        <v>22</v>
      </c>
      <c r="B108" s="156"/>
      <c r="C108" s="156"/>
      <c r="D108" s="157"/>
      <c r="E108" s="48"/>
      <c r="F108" s="48"/>
      <c r="G108" s="48"/>
      <c r="H108" s="48"/>
      <c r="I108" s="48"/>
      <c r="J108" s="48"/>
    </row>
    <row r="109" spans="1:10" ht="72" customHeight="1">
      <c r="A109" s="364"/>
      <c r="B109" s="365"/>
      <c r="C109" s="365"/>
      <c r="D109" s="365"/>
      <c r="E109" s="365"/>
      <c r="F109" s="365"/>
      <c r="G109" s="365"/>
      <c r="H109" s="365"/>
      <c r="I109" s="365"/>
      <c r="J109" s="366"/>
    </row>
    <row r="110" spans="1:10" ht="36.75" customHeight="1">
      <c r="A110" s="111" t="s">
        <v>155</v>
      </c>
      <c r="B110" s="320" t="s">
        <v>111</v>
      </c>
      <c r="C110" s="321"/>
      <c r="D110" s="321"/>
      <c r="E110" s="321"/>
      <c r="F110" s="321"/>
      <c r="G110" s="321"/>
      <c r="H110" s="321"/>
      <c r="I110" s="321"/>
      <c r="J110" s="322"/>
    </row>
    <row r="111" spans="1:10" ht="27.75" customHeight="1" thickBot="1">
      <c r="A111" s="60"/>
      <c r="B111" s="323" t="s">
        <v>112</v>
      </c>
      <c r="C111" s="324"/>
      <c r="D111" s="324"/>
      <c r="E111" s="324"/>
      <c r="F111" s="324"/>
      <c r="G111" s="324"/>
      <c r="H111" s="324"/>
      <c r="I111" s="324"/>
      <c r="J111" s="325"/>
    </row>
    <row r="112" spans="1:10" ht="24" customHeight="1" thickBot="1">
      <c r="A112" s="112" t="s">
        <v>307</v>
      </c>
      <c r="B112" s="326" t="s">
        <v>115</v>
      </c>
      <c r="C112" s="327"/>
      <c r="D112" s="327"/>
      <c r="E112" s="327"/>
      <c r="F112" s="327"/>
      <c r="G112" s="327"/>
      <c r="H112" s="327"/>
      <c r="I112" s="327"/>
      <c r="J112" s="328"/>
    </row>
    <row r="113" spans="1:10" ht="39.75" customHeight="1">
      <c r="A113" s="124" t="s">
        <v>308</v>
      </c>
      <c r="B113" s="184" t="s">
        <v>117</v>
      </c>
      <c r="C113" s="184"/>
      <c r="D113" s="184"/>
      <c r="E113" s="116" t="s">
        <v>38</v>
      </c>
      <c r="F113" s="119">
        <v>0</v>
      </c>
      <c r="G113" s="120">
        <v>0</v>
      </c>
      <c r="H113" s="119">
        <v>0</v>
      </c>
      <c r="I113" s="120">
        <v>0</v>
      </c>
      <c r="J113" s="120">
        <f>I113</f>
        <v>0</v>
      </c>
    </row>
    <row r="114" spans="1:10" ht="42" customHeight="1">
      <c r="A114" s="121" t="s">
        <v>309</v>
      </c>
      <c r="B114" s="184" t="s">
        <v>120</v>
      </c>
      <c r="C114" s="184"/>
      <c r="D114" s="184"/>
      <c r="E114" s="117" t="s">
        <v>38</v>
      </c>
      <c r="F114" s="123">
        <v>0</v>
      </c>
      <c r="G114" s="122">
        <v>0</v>
      </c>
      <c r="H114" s="123">
        <v>0</v>
      </c>
      <c r="I114" s="122">
        <v>0</v>
      </c>
      <c r="J114" s="122">
        <f>I114</f>
        <v>0</v>
      </c>
    </row>
    <row r="115" spans="1:10" ht="30.75" customHeight="1" thickBot="1">
      <c r="A115" s="49" t="s">
        <v>310</v>
      </c>
      <c r="B115" s="185" t="s">
        <v>121</v>
      </c>
      <c r="C115" s="185"/>
      <c r="D115" s="185"/>
      <c r="E115" s="48" t="s">
        <v>38</v>
      </c>
      <c r="F115" s="58"/>
      <c r="G115" s="59" t="s">
        <v>34</v>
      </c>
      <c r="H115" s="58"/>
      <c r="I115" s="59" t="s">
        <v>34</v>
      </c>
      <c r="J115" s="59" t="s">
        <v>34</v>
      </c>
    </row>
    <row r="116" spans="1:10" ht="23.25" customHeight="1" thickBot="1">
      <c r="A116" s="329" t="s">
        <v>311</v>
      </c>
      <c r="B116" s="327"/>
      <c r="C116" s="327"/>
      <c r="D116" s="330"/>
      <c r="E116" s="6"/>
      <c r="F116" s="62"/>
      <c r="G116" s="63">
        <f>SUM(G113:G115)</f>
        <v>0</v>
      </c>
      <c r="H116" s="62"/>
      <c r="I116" s="63">
        <f>SUM(I113:I115)</f>
        <v>0</v>
      </c>
      <c r="J116" s="64">
        <f>SUM(J113:J115)</f>
        <v>0</v>
      </c>
    </row>
    <row r="117" spans="1:10" ht="15.75" thickBot="1">
      <c r="A117" s="155" t="s">
        <v>22</v>
      </c>
      <c r="B117" s="156"/>
      <c r="C117" s="156"/>
      <c r="D117" s="157"/>
      <c r="E117" s="48"/>
      <c r="F117" s="48"/>
      <c r="G117" s="9"/>
      <c r="H117" s="48"/>
      <c r="I117" s="9"/>
      <c r="J117" s="9"/>
    </row>
    <row r="118" spans="1:10" ht="71.25" customHeight="1" thickBot="1">
      <c r="A118" s="370"/>
      <c r="B118" s="370"/>
      <c r="C118" s="370"/>
      <c r="D118" s="370"/>
      <c r="E118" s="370"/>
      <c r="F118" s="370"/>
      <c r="G118" s="370"/>
      <c r="H118" s="370"/>
      <c r="I118" s="370"/>
      <c r="J118" s="370"/>
    </row>
    <row r="119" spans="1:10" ht="30" customHeight="1" thickBot="1">
      <c r="A119" s="113" t="s">
        <v>312</v>
      </c>
      <c r="B119" s="371" t="s">
        <v>235</v>
      </c>
      <c r="C119" s="372"/>
      <c r="D119" s="372"/>
      <c r="E119" s="372"/>
      <c r="F119" s="372"/>
      <c r="G119" s="372"/>
      <c r="H119" s="372"/>
      <c r="I119" s="372"/>
      <c r="J119" s="373"/>
    </row>
    <row r="120" spans="1:10" ht="87" customHeight="1" thickBot="1">
      <c r="A120" s="99" t="s">
        <v>313</v>
      </c>
      <c r="B120" s="230" t="s">
        <v>74</v>
      </c>
      <c r="C120" s="230"/>
      <c r="D120" s="230"/>
      <c r="E120" s="85" t="s">
        <v>34</v>
      </c>
      <c r="F120" s="100"/>
      <c r="G120" s="101">
        <f>I120</f>
        <v>0</v>
      </c>
      <c r="H120" s="100"/>
      <c r="I120" s="101">
        <v>0</v>
      </c>
      <c r="J120" s="101">
        <f>I120</f>
        <v>0</v>
      </c>
    </row>
    <row r="121" spans="1:10" ht="26.25" customHeight="1" thickBot="1">
      <c r="A121" s="374" t="s">
        <v>314</v>
      </c>
      <c r="B121" s="372"/>
      <c r="C121" s="372"/>
      <c r="D121" s="375"/>
      <c r="E121" s="102"/>
      <c r="F121" s="103"/>
      <c r="G121" s="104">
        <f>SUM(G119:G120)</f>
        <v>0</v>
      </c>
      <c r="H121" s="103"/>
      <c r="I121" s="104">
        <f>SUM(I119:I120)</f>
        <v>0</v>
      </c>
      <c r="J121" s="105">
        <f>SUM(J119:J120)</f>
        <v>0</v>
      </c>
    </row>
    <row r="122" spans="1:10" ht="12.75" customHeight="1" thickBot="1">
      <c r="A122" s="376"/>
      <c r="B122" s="376"/>
      <c r="C122" s="376"/>
      <c r="D122" s="376"/>
      <c r="E122" s="376"/>
      <c r="F122" s="376"/>
      <c r="G122" s="376"/>
      <c r="H122" s="376"/>
      <c r="I122" s="376"/>
      <c r="J122" s="376"/>
    </row>
    <row r="123" spans="1:10" ht="34.5" customHeight="1" thickBot="1">
      <c r="A123" s="367" t="s">
        <v>315</v>
      </c>
      <c r="B123" s="368"/>
      <c r="C123" s="368"/>
      <c r="D123" s="369"/>
      <c r="E123" s="6"/>
      <c r="F123" s="45"/>
      <c r="G123" s="46">
        <f>SUM(G11,G19,G29,G53,G79,G107,G116,G121)</f>
        <v>91812.62</v>
      </c>
      <c r="H123" s="45"/>
      <c r="I123" s="46">
        <f>SUM(I11,I19,I29,I53,I79,I107,I116,I121)</f>
        <v>91812.62</v>
      </c>
      <c r="J123" s="110">
        <f>SUM(J11,J19,J29,J53,J79,J107,J116,J121)</f>
        <v>91812.62</v>
      </c>
    </row>
  </sheetData>
  <mergeCells count="135">
    <mergeCell ref="A1:J1"/>
    <mergeCell ref="A69:A76"/>
    <mergeCell ref="B70:D70"/>
    <mergeCell ref="B71:D71"/>
    <mergeCell ref="B72:D72"/>
    <mergeCell ref="B75:D75"/>
    <mergeCell ref="B76:D76"/>
    <mergeCell ref="B73:D73"/>
    <mergeCell ref="B74:D74"/>
    <mergeCell ref="A65:J65"/>
    <mergeCell ref="A31:J31"/>
    <mergeCell ref="A13:J13"/>
    <mergeCell ref="G9:G10"/>
    <mergeCell ref="I9:I10"/>
    <mergeCell ref="J9:J10"/>
    <mergeCell ref="B6:J6"/>
    <mergeCell ref="B7:J7"/>
    <mergeCell ref="B8:J8"/>
    <mergeCell ref="B9:D10"/>
    <mergeCell ref="A2:A4"/>
    <mergeCell ref="B2:D3"/>
    <mergeCell ref="B22:J22"/>
    <mergeCell ref="B23:J23"/>
    <mergeCell ref="B24:J24"/>
    <mergeCell ref="B110:J110"/>
    <mergeCell ref="B111:J111"/>
    <mergeCell ref="B112:J112"/>
    <mergeCell ref="B113:D113"/>
    <mergeCell ref="A117:D117"/>
    <mergeCell ref="A123:D123"/>
    <mergeCell ref="A118:J118"/>
    <mergeCell ref="B119:J119"/>
    <mergeCell ref="B120:D120"/>
    <mergeCell ref="A121:D121"/>
    <mergeCell ref="A122:J122"/>
    <mergeCell ref="B115:D115"/>
    <mergeCell ref="A116:D116"/>
    <mergeCell ref="B114:D114"/>
    <mergeCell ref="I101:I102"/>
    <mergeCell ref="J101:J102"/>
    <mergeCell ref="B99:D99"/>
    <mergeCell ref="B104:D104"/>
    <mergeCell ref="E103:E104"/>
    <mergeCell ref="F103:F104"/>
    <mergeCell ref="G103:G104"/>
    <mergeCell ref="H103:H104"/>
    <mergeCell ref="A109:J109"/>
    <mergeCell ref="A103:A105"/>
    <mergeCell ref="B103:D103"/>
    <mergeCell ref="B106:D106"/>
    <mergeCell ref="A107:D107"/>
    <mergeCell ref="A108:D108"/>
    <mergeCell ref="B100:D100"/>
    <mergeCell ref="A101:A102"/>
    <mergeCell ref="B101:D102"/>
    <mergeCell ref="G101:G102"/>
    <mergeCell ref="I103:I104"/>
    <mergeCell ref="J103:J104"/>
    <mergeCell ref="B92:D92"/>
    <mergeCell ref="A93:A95"/>
    <mergeCell ref="B93:D93"/>
    <mergeCell ref="B96:D96"/>
    <mergeCell ref="A97:A98"/>
    <mergeCell ref="B97:D97"/>
    <mergeCell ref="B89:J89"/>
    <mergeCell ref="B90:J90"/>
    <mergeCell ref="B91:J91"/>
    <mergeCell ref="A79:D79"/>
    <mergeCell ref="A80:D80"/>
    <mergeCell ref="B87:D87"/>
    <mergeCell ref="A88:J88"/>
    <mergeCell ref="B66:J66"/>
    <mergeCell ref="B67:J67"/>
    <mergeCell ref="B68:J68"/>
    <mergeCell ref="B69:D69"/>
    <mergeCell ref="B77:D77"/>
    <mergeCell ref="A77:A78"/>
    <mergeCell ref="B78:D78"/>
    <mergeCell ref="A81:A82"/>
    <mergeCell ref="B83:D83"/>
    <mergeCell ref="B86:D86"/>
    <mergeCell ref="A84:A85"/>
    <mergeCell ref="B25:D25"/>
    <mergeCell ref="E2:G2"/>
    <mergeCell ref="H2:J2"/>
    <mergeCell ref="E3:E4"/>
    <mergeCell ref="F3:F4"/>
    <mergeCell ref="G3:G4"/>
    <mergeCell ref="H3:I3"/>
    <mergeCell ref="J3:J4"/>
    <mergeCell ref="A11:D11"/>
    <mergeCell ref="A12:D12"/>
    <mergeCell ref="A9:A10"/>
    <mergeCell ref="B51:D51"/>
    <mergeCell ref="B28:D28"/>
    <mergeCell ref="A29:D29"/>
    <mergeCell ref="A30:D30"/>
    <mergeCell ref="B26:D26"/>
    <mergeCell ref="B27:D27"/>
    <mergeCell ref="B40:D40"/>
    <mergeCell ref="B32:J32"/>
    <mergeCell ref="B33:J33"/>
    <mergeCell ref="B34:J34"/>
    <mergeCell ref="B35:J35"/>
    <mergeCell ref="B36:D36"/>
    <mergeCell ref="B37:D37"/>
    <mergeCell ref="A38:A39"/>
    <mergeCell ref="B38:D39"/>
    <mergeCell ref="G38:G39"/>
    <mergeCell ref="I38:I39"/>
    <mergeCell ref="J38:J39"/>
    <mergeCell ref="B64:D64"/>
    <mergeCell ref="A55:A64"/>
    <mergeCell ref="B14:J14"/>
    <mergeCell ref="B15:J15"/>
    <mergeCell ref="B16:J16"/>
    <mergeCell ref="A17:A18"/>
    <mergeCell ref="B17:D17"/>
    <mergeCell ref="A19:D19"/>
    <mergeCell ref="A20:D20"/>
    <mergeCell ref="A21:J21"/>
    <mergeCell ref="A53:D53"/>
    <mergeCell ref="A54:D54"/>
    <mergeCell ref="B58:D58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</mergeCells>
  <pageMargins left="0.51181102362204722" right="0.11811023622047245" top="0.35433070866141736" bottom="0.35433070866141736" header="0" footer="0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Парковки</vt:lpstr>
      <vt:lpstr>Подъезд</vt:lpstr>
      <vt:lpstr>Санитарка</vt:lpstr>
      <vt:lpstr>Рем.двор.</vt:lpstr>
      <vt:lpstr>Подъемники</vt:lpstr>
      <vt:lpstr>Дет.городки</vt:lpstr>
      <vt:lpstr>Субсидии</vt:lpstr>
      <vt:lpstr>Сводная</vt:lpstr>
      <vt:lpstr>Сводная!Заголовки_для_печати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2015-02-17T12:26:18Z</dcterms:modified>
</cp:coreProperties>
</file>